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Expo Arg Citricos a sem 29" sheetId="1" r:id="rId1"/>
    <sheet name="Expo Limon Mercados acum sem 29" sheetId="2" r:id="rId2"/>
    <sheet name="Cargas RSA y ARG" sheetId="3" r:id="rId3"/>
    <sheet name="Comparativo expo RSA y ARG" sheetId="4" r:id="rId4"/>
    <sheet name="Empaque" sheetId="5" r:id="rId5"/>
    <sheet name="Puerto" sheetId="7" r:id="rId6"/>
  </sheets>
  <calcPr calcId="145621"/>
  <pivotCaches>
    <pivotCache cacheId="8" r:id="rId7"/>
  </pivotCaches>
</workbook>
</file>

<file path=xl/calcChain.xml><?xml version="1.0" encoding="utf-8"?>
<calcChain xmlns="http://schemas.openxmlformats.org/spreadsheetml/2006/main">
  <c r="I8" i="2" l="1"/>
  <c r="H8" i="2"/>
  <c r="D27" i="7" l="1"/>
  <c r="E27" i="7"/>
  <c r="F27" i="7"/>
  <c r="G27" i="7"/>
  <c r="H27" i="7"/>
  <c r="I27" i="7"/>
  <c r="C27" i="7"/>
  <c r="F11" i="7" l="1"/>
  <c r="C11" i="7"/>
  <c r="D11" i="7"/>
  <c r="D10" i="3" l="1"/>
  <c r="G8" i="7" l="1"/>
  <c r="G9" i="7"/>
  <c r="G10" i="7"/>
  <c r="H10" i="7" s="1"/>
  <c r="G7" i="7"/>
  <c r="E8" i="7"/>
  <c r="E9" i="7"/>
  <c r="E10" i="7"/>
  <c r="E7" i="7"/>
  <c r="K10" i="5"/>
  <c r="K7" i="5"/>
  <c r="E10" i="5"/>
  <c r="E9" i="5"/>
  <c r="K9" i="5" s="1"/>
  <c r="E8" i="5"/>
  <c r="K8" i="5" s="1"/>
  <c r="H11" i="5"/>
  <c r="J8" i="5"/>
  <c r="J9" i="5"/>
  <c r="J10" i="5"/>
  <c r="J7" i="5"/>
  <c r="J11" i="5" s="1"/>
  <c r="H7" i="5"/>
  <c r="H9" i="5"/>
  <c r="H10" i="5"/>
  <c r="H8" i="5"/>
  <c r="E7" i="5"/>
  <c r="D11" i="5"/>
  <c r="C11" i="5"/>
  <c r="S18" i="3"/>
  <c r="J18" i="3" s="1"/>
  <c r="R18" i="3"/>
  <c r="R19" i="3" s="1"/>
  <c r="J17" i="3"/>
  <c r="J16" i="3"/>
  <c r="J15" i="3"/>
  <c r="J14" i="3"/>
  <c r="I15" i="3"/>
  <c r="D10" i="4" s="1"/>
  <c r="I14" i="3"/>
  <c r="D6" i="4" s="1"/>
  <c r="I18" i="3"/>
  <c r="D14" i="4" s="1"/>
  <c r="I17" i="3"/>
  <c r="D12" i="4" s="1"/>
  <c r="I16" i="3"/>
  <c r="D8" i="4" s="1"/>
  <c r="D19" i="3"/>
  <c r="D17" i="3"/>
  <c r="D16" i="3"/>
  <c r="D15" i="3"/>
  <c r="D14" i="3"/>
  <c r="D12" i="3"/>
  <c r="D11" i="3"/>
  <c r="D9" i="3"/>
  <c r="M17" i="2"/>
  <c r="M16" i="2"/>
  <c r="M15" i="2"/>
  <c r="M14" i="2"/>
  <c r="M13" i="2"/>
  <c r="M11" i="2"/>
  <c r="M10" i="2"/>
  <c r="M9" i="2"/>
  <c r="M8" i="2"/>
  <c r="L8" i="2"/>
  <c r="L17" i="2"/>
  <c r="L16" i="2"/>
  <c r="L15" i="2"/>
  <c r="L14" i="2"/>
  <c r="L13" i="2"/>
  <c r="L11" i="2"/>
  <c r="L10" i="2"/>
  <c r="L9" i="2"/>
  <c r="K17" i="2"/>
  <c r="K16" i="2"/>
  <c r="K15" i="2"/>
  <c r="K14" i="2"/>
  <c r="K13" i="2"/>
  <c r="K11" i="2"/>
  <c r="K10" i="2"/>
  <c r="K9" i="2"/>
  <c r="K8" i="2"/>
  <c r="J17" i="2"/>
  <c r="J16" i="2"/>
  <c r="J15" i="2"/>
  <c r="J14" i="2"/>
  <c r="J13" i="2"/>
  <c r="J11" i="2"/>
  <c r="J10" i="2"/>
  <c r="J9" i="2"/>
  <c r="J8" i="2"/>
  <c r="I17" i="2"/>
  <c r="I16" i="2"/>
  <c r="I15" i="2"/>
  <c r="I14" i="2"/>
  <c r="I11" i="2"/>
  <c r="I10" i="2"/>
  <c r="I9" i="2"/>
  <c r="H17" i="2"/>
  <c r="H16" i="2"/>
  <c r="H15" i="2"/>
  <c r="H14" i="2"/>
  <c r="H13" i="2"/>
  <c r="H11" i="2"/>
  <c r="H10" i="2"/>
  <c r="H9" i="2"/>
  <c r="D18" i="2"/>
  <c r="D12" i="2"/>
  <c r="C18" i="2"/>
  <c r="C12" i="2"/>
  <c r="E11" i="7" l="1"/>
  <c r="H7" i="7"/>
  <c r="G11" i="7"/>
  <c r="K11" i="5"/>
  <c r="E11" i="5"/>
  <c r="H8" i="7"/>
  <c r="H9" i="7"/>
  <c r="D13" i="3"/>
  <c r="I11" i="5"/>
  <c r="G11" i="5"/>
  <c r="F11" i="5"/>
  <c r="H11" i="7" l="1"/>
  <c r="F12" i="2"/>
  <c r="L12" i="2" s="1"/>
  <c r="G12" i="2"/>
  <c r="G18" i="2"/>
  <c r="M18" i="2" s="1"/>
  <c r="M12" i="2" l="1"/>
  <c r="J12" i="2"/>
  <c r="G19" i="2"/>
  <c r="C19" i="2"/>
  <c r="I13" i="2"/>
  <c r="I12" i="2" s="1"/>
  <c r="D20" i="3" l="1"/>
  <c r="D21" i="3" s="1"/>
  <c r="G16" i="1" l="1"/>
  <c r="G14" i="1"/>
  <c r="G15" i="1"/>
  <c r="F17" i="1"/>
  <c r="E17" i="1"/>
  <c r="D17" i="1"/>
  <c r="C17" i="1"/>
  <c r="I19" i="3"/>
  <c r="S19" i="3"/>
  <c r="L7" i="7" l="1"/>
  <c r="J20" i="5"/>
  <c r="K20" i="5" s="1"/>
  <c r="H19" i="3"/>
  <c r="D19" i="2"/>
  <c r="J19" i="3"/>
  <c r="D13" i="4" l="1"/>
  <c r="D11" i="4"/>
  <c r="F11" i="4" l="1"/>
  <c r="F13" i="4"/>
  <c r="E13" i="4"/>
  <c r="E11" i="4"/>
  <c r="F18" i="2"/>
  <c r="E18" i="2"/>
  <c r="H18" i="2" s="1"/>
  <c r="L18" i="2" l="1"/>
  <c r="I18" i="2"/>
  <c r="J18" i="2"/>
  <c r="K18" i="2"/>
  <c r="D9" i="4"/>
  <c r="F9" i="4" s="1"/>
  <c r="F19" i="2"/>
  <c r="D5" i="4"/>
  <c r="E12" i="2"/>
  <c r="K12" i="2" l="1"/>
  <c r="H12" i="2"/>
  <c r="E19" i="2"/>
  <c r="H19" i="2" s="1"/>
  <c r="M19" i="2"/>
  <c r="J19" i="2"/>
  <c r="I19" i="2"/>
  <c r="L19" i="2"/>
  <c r="E9" i="4"/>
  <c r="E5" i="4"/>
  <c r="F5" i="4"/>
  <c r="D7" i="4"/>
  <c r="F7" i="4" s="1"/>
  <c r="K19" i="2" l="1"/>
  <c r="E7" i="4"/>
  <c r="G11" i="1" l="1"/>
  <c r="G12" i="1"/>
  <c r="G13" i="1"/>
  <c r="G10" i="1"/>
  <c r="G17" i="1" l="1"/>
  <c r="E18" i="1" l="1"/>
  <c r="K7" i="7"/>
  <c r="I20" i="5"/>
  <c r="K21" i="5" s="1"/>
  <c r="D18" i="1"/>
  <c r="F18" i="1"/>
  <c r="C18" i="1"/>
  <c r="G18" i="1" l="1"/>
</calcChain>
</file>

<file path=xl/sharedStrings.xml><?xml version="1.0" encoding="utf-8"?>
<sst xmlns="http://schemas.openxmlformats.org/spreadsheetml/2006/main" count="194" uniqueCount="114">
  <si>
    <t>Cargado Real</t>
  </si>
  <si>
    <t>Meses de Carga</t>
  </si>
  <si>
    <t>Limon</t>
  </si>
  <si>
    <t>Pomelo</t>
  </si>
  <si>
    <t>Naranja</t>
  </si>
  <si>
    <t>Mandarina</t>
  </si>
  <si>
    <t>Total</t>
  </si>
  <si>
    <t>Enero</t>
  </si>
  <si>
    <t>Febrero</t>
  </si>
  <si>
    <t>Marzo</t>
  </si>
  <si>
    <t>Abril</t>
  </si>
  <si>
    <t>Mayo</t>
  </si>
  <si>
    <t>% Sobre el total</t>
  </si>
  <si>
    <t>Destinos</t>
  </si>
  <si>
    <t>Grecia y Balcanes</t>
  </si>
  <si>
    <t>Iberica</t>
  </si>
  <si>
    <t>Italia</t>
  </si>
  <si>
    <t>Norte Europa</t>
  </si>
  <si>
    <t>Sub Total UE</t>
  </si>
  <si>
    <t>Rusia</t>
  </si>
  <si>
    <t>Odessa-Ucrania</t>
  </si>
  <si>
    <t>USA</t>
  </si>
  <si>
    <t>Otros Destinos</t>
  </si>
  <si>
    <t>Reino Unido</t>
  </si>
  <si>
    <t>(en toneladas)</t>
  </si>
  <si>
    <t>Variación % Año 2021 vs:</t>
  </si>
  <si>
    <t xml:space="preserve">Sub Total </t>
  </si>
  <si>
    <t>Aclaraciones:</t>
  </si>
  <si>
    <t>Cajas 15 kilos</t>
  </si>
  <si>
    <t>Reino unido</t>
  </si>
  <si>
    <t>Union Europea</t>
  </si>
  <si>
    <t>Otros</t>
  </si>
  <si>
    <t>Argentina</t>
  </si>
  <si>
    <t>RSA</t>
  </si>
  <si>
    <t>Tn</t>
  </si>
  <si>
    <t>Sub Total</t>
  </si>
  <si>
    <t>Canadá</t>
  </si>
  <si>
    <t xml:space="preserve">Otros Destinos </t>
  </si>
  <si>
    <t xml:space="preserve">Aclaraciones: </t>
  </si>
  <si>
    <t>Otros Destinos:  incluye Canada, Middle East, Far East, America Sur</t>
  </si>
  <si>
    <t>Otros Destinos:  incluye  Middle East, Far East, America Sur</t>
  </si>
  <si>
    <t>Variación en TN Año 2021 vs:</t>
  </si>
  <si>
    <t>% Arg vs RSA</t>
  </si>
  <si>
    <t>TN Arg vs RSA</t>
  </si>
  <si>
    <t xml:space="preserve">Junio </t>
  </si>
  <si>
    <t>Total Cargado (TN)</t>
  </si>
  <si>
    <t>Total Exportado Anual</t>
  </si>
  <si>
    <t>Otros Destinos Argentina:  incluye  Middle East, Far East, America Sur</t>
  </si>
  <si>
    <t xml:space="preserve"> Otros Destinos RSA incluye: South East Asia, Middle East, Africa and Islands, Asia</t>
  </si>
  <si>
    <t>*Información del SENASA ( mercadería certificada)</t>
  </si>
  <si>
    <t>Semana 26</t>
  </si>
  <si>
    <r>
      <t xml:space="preserve">Destino Exportac.Argentina </t>
    </r>
    <r>
      <rPr>
        <b/>
        <u/>
        <sz val="14"/>
        <rFont val="Century Gothic"/>
        <family val="2"/>
      </rPr>
      <t>Limones</t>
    </r>
    <r>
      <rPr>
        <b/>
        <sz val="14"/>
        <rFont val="Century Gothic"/>
        <family val="2"/>
      </rPr>
      <t xml:space="preserve"> a:</t>
    </r>
  </si>
  <si>
    <t>CANCROSIS</t>
  </si>
  <si>
    <t>Total Cancro</t>
  </si>
  <si>
    <t>MANCHA NEGRA</t>
  </si>
  <si>
    <t>Total MANCHA</t>
  </si>
  <si>
    <t>MOSCA</t>
  </si>
  <si>
    <t>Total MOSCA</t>
  </si>
  <si>
    <t>Total general</t>
  </si>
  <si>
    <t>Destino</t>
  </si>
  <si>
    <t>BLOQ</t>
  </si>
  <si>
    <t>INHAB</t>
  </si>
  <si>
    <t>PH</t>
  </si>
  <si>
    <t>UE</t>
  </si>
  <si>
    <t>Fecha Detección</t>
  </si>
  <si>
    <t>Cuenta de SITUACION</t>
  </si>
  <si>
    <t>Etiquetas de columna</t>
  </si>
  <si>
    <t>Etiquetas de fila</t>
  </si>
  <si>
    <t>CANCRO</t>
  </si>
  <si>
    <t>MANCHA</t>
  </si>
  <si>
    <t>*Anulado y Negativo: Laboratorio negativo</t>
  </si>
  <si>
    <t xml:space="preserve">*Bloqueo cancro: Es la 1 deteccion del establec. En la cual queda bloqueada la U.P, pero no afecta lotes aledaños (U.E). </t>
  </si>
  <si>
    <t>*Bloqueo Mancha Negra: Es la 1 deteccion de una U.P, solo permite que los pallets despachados ingresen a puerto.</t>
  </si>
  <si>
    <t>*Inhabilitación M.N: Segunda detección del establec. De M.N y se dispara la investigac al campo.</t>
  </si>
  <si>
    <t>*Inhabilitación Cancro: Segunda detección en el establ., se inhabilita la U.P y caen aledaños.</t>
  </si>
  <si>
    <t>Exportaciones</t>
  </si>
  <si>
    <t>Frutas citricas</t>
  </si>
  <si>
    <t>(Lim, Mand, Pom, Nar)</t>
  </si>
  <si>
    <t>Total CANCRO</t>
  </si>
  <si>
    <t>BRASIL</t>
  </si>
  <si>
    <t>MEXICO</t>
  </si>
  <si>
    <t>Pais destino</t>
  </si>
  <si>
    <t>BR</t>
  </si>
  <si>
    <t>UE/BR</t>
  </si>
  <si>
    <t>USA/UE/BR</t>
  </si>
  <si>
    <t>USA/UE/BR/MX</t>
  </si>
  <si>
    <t xml:space="preserve">*Bloqueo cancro: Es la 1 deteccion del establec., en la cual queda bloqueada la U.P, pero no afecta lotes aledaños (U.E). </t>
  </si>
  <si>
    <t xml:space="preserve">MANCHA </t>
  </si>
  <si>
    <t>2021 - Acum sem 28</t>
  </si>
  <si>
    <t>Año 2021</t>
  </si>
  <si>
    <t>Año 2022</t>
  </si>
  <si>
    <t>Cargas de RSA Acumulado Sem 27</t>
  </si>
  <si>
    <t>Semana 27</t>
  </si>
  <si>
    <t>Año 2020</t>
  </si>
  <si>
    <t>MEX</t>
  </si>
  <si>
    <t>CN</t>
  </si>
  <si>
    <t>Exportacion Argentina de Citricos a sem 29</t>
  </si>
  <si>
    <t>Total Acum Sem 29</t>
  </si>
  <si>
    <t>Julio 23/07</t>
  </si>
  <si>
    <t>2021 - Acum sem 29</t>
  </si>
  <si>
    <t>Total Expo Limon (w 29)</t>
  </si>
  <si>
    <t>Cargas Argentina       Acumulado                            sem 29</t>
  </si>
  <si>
    <t>Total Cargado Limones Argentina sem 29</t>
  </si>
  <si>
    <t>EVEN</t>
  </si>
  <si>
    <t>(Todas)</t>
  </si>
  <si>
    <t>Exportaciones de ARGENTINA Y RSA a ----- U.E - UK - RUSIA - USA - Otros… W 29</t>
  </si>
  <si>
    <t>Resumen Detecciones en EMPAQUEal 23-07-2020</t>
  </si>
  <si>
    <t>Resumen Detecciones en EMPAQUE al 23-07-2021</t>
  </si>
  <si>
    <t>Acumulado W 29 Tn.</t>
  </si>
  <si>
    <t>Brasil</t>
  </si>
  <si>
    <t>Resumen Detecciones en PUERTO al 23-07-2021</t>
  </si>
  <si>
    <t>Resumen Detecciones en PUERTO al 23-07-2020</t>
  </si>
  <si>
    <t>Acumulado a semana 29</t>
  </si>
  <si>
    <t>23 de Julio ( fruta certificada)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</si>
</sst>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em&quot;0"/>
    <numFmt numFmtId="165" formatCode="_-* #,##0.00_-;\-* #,##0.00_-;_-* &quot;-&quot;??_-;_-@_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4"/>
      <name val="Century Gothic"/>
      <family val="2"/>
    </font>
    <font>
      <b/>
      <i/>
      <sz val="14"/>
      <name val="Century Gothic"/>
      <family val="2"/>
    </font>
    <font>
      <sz val="14"/>
      <color theme="0"/>
      <name val="Century Gothic"/>
      <family val="2"/>
    </font>
    <font>
      <b/>
      <sz val="14"/>
      <color indexed="9"/>
      <name val="Century Gothic"/>
      <family val="2"/>
    </font>
    <font>
      <sz val="14"/>
      <name val="Calibri Light"/>
      <family val="2"/>
    </font>
    <font>
      <b/>
      <sz val="14"/>
      <name val="Calibri Light"/>
      <family val="2"/>
    </font>
    <font>
      <b/>
      <sz val="11"/>
      <color theme="1"/>
      <name val="Calibri"/>
      <family val="2"/>
      <scheme val="minor"/>
    </font>
    <font>
      <sz val="12"/>
      <name val="Century Gothic"/>
      <family val="2"/>
    </font>
    <font>
      <b/>
      <u/>
      <sz val="10"/>
      <name val="Century Gothic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name val="Century Gothic"/>
      <family val="2"/>
    </font>
    <font>
      <sz val="12"/>
      <color theme="0"/>
      <name val="Century Gothic"/>
      <family val="2"/>
    </font>
    <font>
      <b/>
      <sz val="12"/>
      <color indexed="9"/>
      <name val="Century Gothic"/>
      <family val="2"/>
    </font>
    <font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name val="Century Gothic"/>
      <family val="2"/>
    </font>
    <font>
      <b/>
      <sz val="12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Century Gothic"/>
      <family val="2"/>
    </font>
    <font>
      <sz val="14"/>
      <color rgb="FFFF0000"/>
      <name val="Calibri Light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 Light"/>
      <family val="2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 Light"/>
      <family val="2"/>
    </font>
    <font>
      <b/>
      <sz val="14"/>
      <color rgb="FF00B05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33330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3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16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thin">
        <color indexed="16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/>
      <diagonal/>
    </border>
    <border>
      <left style="dashed">
        <color indexed="23"/>
      </left>
      <right/>
      <top style="mediumDashDot">
        <color indexed="23"/>
      </top>
      <bottom/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/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medium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">
        <color indexed="23"/>
      </top>
      <bottom style="dashed">
        <color indexed="23"/>
      </bottom>
      <diagonal/>
    </border>
    <border>
      <left style="medium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 style="mediumDashDot">
        <color indexed="23"/>
      </top>
      <bottom/>
      <diagonal/>
    </border>
    <border>
      <left/>
      <right style="dashed">
        <color indexed="23"/>
      </right>
      <top style="medium">
        <color indexed="23"/>
      </top>
      <bottom style="dashed">
        <color indexed="23"/>
      </bottom>
      <diagonal/>
    </border>
    <border>
      <left/>
      <right style="dashed">
        <color indexed="23"/>
      </right>
      <top style="dashed">
        <color indexed="23"/>
      </top>
      <bottom style="dashed">
        <color indexed="23"/>
      </bottom>
      <diagonal/>
    </border>
    <border>
      <left/>
      <right style="dashed">
        <color indexed="23"/>
      </right>
      <top/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mediumDashed">
        <color indexed="23"/>
      </left>
      <right style="mediumDashed">
        <color indexed="23"/>
      </right>
      <top style="mediumDashed">
        <color indexed="23"/>
      </top>
      <bottom style="mediumDashed">
        <color indexed="23"/>
      </bottom>
      <diagonal/>
    </border>
    <border>
      <left style="slantDashDot">
        <color indexed="23"/>
      </left>
      <right style="dashed">
        <color indexed="23"/>
      </right>
      <top style="mediumDashDot">
        <color indexed="23"/>
      </top>
      <bottom style="slantDashDot">
        <color indexed="23"/>
      </bottom>
      <diagonal/>
    </border>
    <border>
      <left style="dashed">
        <color indexed="23"/>
      </left>
      <right style="slantDashDot">
        <color indexed="23"/>
      </right>
      <top style="mediumDashDot">
        <color indexed="23"/>
      </top>
      <bottom style="slantDashDot">
        <color indexed="23"/>
      </bottom>
      <diagonal/>
    </border>
    <border>
      <left style="thick">
        <color indexed="23"/>
      </left>
      <right style="dashed">
        <color indexed="23"/>
      </right>
      <top style="slantDashDot">
        <color indexed="23"/>
      </top>
      <bottom style="thick">
        <color indexed="23"/>
      </bottom>
      <diagonal/>
    </border>
    <border>
      <left/>
      <right style="thick">
        <color indexed="23"/>
      </right>
      <top style="slantDashDot">
        <color indexed="23"/>
      </top>
      <bottom style="thick">
        <color indexed="23"/>
      </bottom>
      <diagonal/>
    </border>
    <border>
      <left style="mediumDash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rgb="FFCCCCCC"/>
      </left>
      <right/>
      <top style="medium">
        <color rgb="FFCCCCCC"/>
      </top>
      <bottom style="mediumDashed">
        <color rgb="FF808080"/>
      </bottom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dashed">
        <color rgb="FF808080"/>
      </left>
      <right style="medium">
        <color rgb="FFCCCCCC"/>
      </right>
      <top/>
      <bottom style="dotted">
        <color rgb="FF000000"/>
      </bottom>
      <diagonal/>
    </border>
    <border>
      <left style="medium">
        <color rgb="FFCCCCCC"/>
      </left>
      <right/>
      <top/>
      <bottom style="mediumDashed">
        <color rgb="FF808080"/>
      </bottom>
      <diagonal/>
    </border>
    <border>
      <left style="dashed">
        <color rgb="FF808080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3"/>
      </left>
      <right style="dashed">
        <color indexed="23"/>
      </right>
      <top style="dashed">
        <color indexed="23"/>
      </top>
      <bottom style="dotted">
        <color indexed="23"/>
      </bottom>
      <diagonal/>
    </border>
    <border>
      <left style="thin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CCCCCC"/>
      </top>
      <bottom style="dotted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thin">
        <color indexed="64"/>
      </right>
      <top/>
      <bottom style="mediumDashed">
        <color rgb="FF80808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Dashed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mediumDashed">
        <color indexed="23"/>
      </left>
      <right style="dashed">
        <color indexed="23"/>
      </right>
      <top/>
      <bottom style="dashed">
        <color indexed="23"/>
      </bottom>
      <diagonal/>
    </border>
    <border>
      <left style="dashed">
        <color indexed="23"/>
      </left>
      <right style="mediumDashed">
        <color indexed="23"/>
      </right>
      <top/>
      <bottom style="dashed">
        <color indexed="23"/>
      </bottom>
      <diagonal/>
    </border>
    <border>
      <left style="mediumDash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medium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DashDot">
        <color indexed="23"/>
      </top>
      <bottom style="mediumDashDot">
        <color indexed="23"/>
      </bottom>
      <diagonal/>
    </border>
    <border>
      <left style="dashed">
        <color indexed="23"/>
      </left>
      <right/>
      <top style="mediumDashDot">
        <color indexed="23"/>
      </top>
      <bottom style="mediumDashDot">
        <color indexed="23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0" fillId="0" borderId="0" xfId="0" applyBorder="1"/>
    <xf numFmtId="0" fontId="1" fillId="6" borderId="0" xfId="0" applyFont="1" applyFill="1" applyBorder="1" applyAlignment="1">
      <alignment horizontal="center" vertical="center"/>
    </xf>
    <xf numFmtId="9" fontId="0" fillId="0" borderId="0" xfId="1" applyFont="1" applyBorder="1"/>
    <xf numFmtId="0" fontId="4" fillId="0" borderId="0" xfId="0" applyFont="1"/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9" fontId="3" fillId="0" borderId="0" xfId="1" applyFont="1" applyAlignment="1">
      <alignment horizontal="right"/>
    </xf>
    <xf numFmtId="164" fontId="3" fillId="0" borderId="0" xfId="0" applyNumberFormat="1" applyFont="1" applyAlignment="1">
      <alignment horizontal="left"/>
    </xf>
    <xf numFmtId="14" fontId="3" fillId="0" borderId="0" xfId="1" applyNumberFormat="1" applyFont="1"/>
    <xf numFmtId="9" fontId="3" fillId="0" borderId="0" xfId="1" applyFont="1"/>
    <xf numFmtId="0" fontId="8" fillId="0" borderId="0" xfId="0" applyFont="1"/>
    <xf numFmtId="9" fontId="9" fillId="0" borderId="0" xfId="1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4" fontId="7" fillId="4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20" fillId="4" borderId="28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4" fontId="21" fillId="0" borderId="12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4" fontId="21" fillId="0" borderId="15" xfId="0" applyNumberFormat="1" applyFont="1" applyBorder="1" applyAlignment="1">
      <alignment horizontal="center" vertical="center"/>
    </xf>
    <xf numFmtId="4" fontId="18" fillId="0" borderId="0" xfId="0" applyNumberFormat="1" applyFont="1"/>
    <xf numFmtId="4" fontId="20" fillId="4" borderId="36" xfId="0" applyNumberFormat="1" applyFont="1" applyFill="1" applyBorder="1" applyAlignment="1">
      <alignment horizontal="center" vertical="center"/>
    </xf>
    <xf numFmtId="4" fontId="20" fillId="4" borderId="37" xfId="0" applyNumberFormat="1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left" vertical="center"/>
    </xf>
    <xf numFmtId="0" fontId="22" fillId="0" borderId="0" xfId="0" applyFont="1"/>
    <xf numFmtId="0" fontId="20" fillId="0" borderId="0" xfId="0" applyFont="1" applyBorder="1" applyAlignment="1">
      <alignment horizontal="right"/>
    </xf>
    <xf numFmtId="4" fontId="2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/>
    <xf numFmtId="0" fontId="27" fillId="0" borderId="0" xfId="0" applyFont="1"/>
    <xf numFmtId="9" fontId="27" fillId="0" borderId="0" xfId="1" applyFont="1"/>
    <xf numFmtId="0" fontId="19" fillId="0" borderId="48" xfId="0" applyFont="1" applyBorder="1" applyAlignment="1">
      <alignment wrapText="1"/>
    </xf>
    <xf numFmtId="0" fontId="18" fillId="5" borderId="49" xfId="0" applyFont="1" applyFill="1" applyBorder="1"/>
    <xf numFmtId="4" fontId="19" fillId="5" borderId="50" xfId="0" applyNumberFormat="1" applyFont="1" applyFill="1" applyBorder="1"/>
    <xf numFmtId="0" fontId="18" fillId="6" borderId="51" xfId="0" applyFont="1" applyFill="1" applyBorder="1"/>
    <xf numFmtId="4" fontId="19" fillId="0" borderId="52" xfId="0" applyNumberFormat="1" applyFont="1" applyFill="1" applyBorder="1"/>
    <xf numFmtId="0" fontId="18" fillId="0" borderId="48" xfId="0" applyFont="1" applyBorder="1"/>
    <xf numFmtId="0" fontId="18" fillId="0" borderId="57" xfId="0" applyFont="1" applyBorder="1"/>
    <xf numFmtId="0" fontId="19" fillId="0" borderId="57" xfId="0" applyFont="1" applyBorder="1"/>
    <xf numFmtId="0" fontId="19" fillId="0" borderId="58" xfId="0" applyFont="1" applyBorder="1"/>
    <xf numFmtId="0" fontId="0" fillId="0" borderId="0" xfId="0" applyBorder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wrapText="1"/>
    </xf>
    <xf numFmtId="4" fontId="27" fillId="0" borderId="0" xfId="0" applyNumberFormat="1" applyFont="1"/>
    <xf numFmtId="9" fontId="16" fillId="0" borderId="0" xfId="1" applyFont="1" applyAlignment="1">
      <alignment horizontal="left"/>
    </xf>
    <xf numFmtId="4" fontId="7" fillId="0" borderId="12" xfId="0" applyNumberFormat="1" applyFont="1" applyBorder="1" applyAlignment="1">
      <alignment horizontal="center" vertical="center"/>
    </xf>
    <xf numFmtId="4" fontId="13" fillId="12" borderId="7" xfId="0" applyNumberFormat="1" applyFont="1" applyFill="1" applyBorder="1" applyAlignment="1">
      <alignment horizontal="center" vertical="center"/>
    </xf>
    <xf numFmtId="0" fontId="6" fillId="14" borderId="10" xfId="0" applyFont="1" applyFill="1" applyBorder="1" applyAlignment="1">
      <alignment horizontal="center" vertical="center"/>
    </xf>
    <xf numFmtId="4" fontId="12" fillId="14" borderId="13" xfId="0" applyNumberFormat="1" applyFont="1" applyFill="1" applyBorder="1" applyAlignment="1">
      <alignment horizontal="center" vertical="center" wrapText="1"/>
    </xf>
    <xf numFmtId="4" fontId="7" fillId="14" borderId="12" xfId="0" applyNumberFormat="1" applyFont="1" applyFill="1" applyBorder="1" applyAlignment="1">
      <alignment horizontal="center" vertical="center"/>
    </xf>
    <xf numFmtId="10" fontId="12" fillId="14" borderId="13" xfId="0" applyNumberFormat="1" applyFont="1" applyFill="1" applyBorder="1" applyAlignment="1">
      <alignment horizontal="center" vertical="center" wrapText="1"/>
    </xf>
    <xf numFmtId="4" fontId="13" fillId="13" borderId="7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9" fontId="18" fillId="0" borderId="0" xfId="1" applyFont="1"/>
    <xf numFmtId="4" fontId="0" fillId="0" borderId="0" xfId="0" applyNumberFormat="1"/>
    <xf numFmtId="0" fontId="20" fillId="4" borderId="64" xfId="0" applyFont="1" applyFill="1" applyBorder="1" applyAlignment="1">
      <alignment horizontal="right"/>
    </xf>
    <xf numFmtId="0" fontId="18" fillId="0" borderId="65" xfId="0" applyFont="1" applyBorder="1" applyAlignment="1">
      <alignment wrapText="1"/>
    </xf>
    <xf numFmtId="0" fontId="18" fillId="0" borderId="66" xfId="0" applyFont="1" applyBorder="1" applyAlignment="1">
      <alignment wrapText="1"/>
    </xf>
    <xf numFmtId="0" fontId="18" fillId="0" borderId="67" xfId="0" applyFont="1" applyBorder="1" applyAlignment="1">
      <alignment wrapText="1"/>
    </xf>
    <xf numFmtId="0" fontId="19" fillId="4" borderId="73" xfId="0" applyFont="1" applyFill="1" applyBorder="1" applyAlignment="1">
      <alignment vertical="center" wrapText="1"/>
    </xf>
    <xf numFmtId="0" fontId="19" fillId="4" borderId="73" xfId="0" applyFont="1" applyFill="1" applyBorder="1" applyAlignment="1">
      <alignment horizontal="center" vertical="center" wrapText="1"/>
    </xf>
    <xf numFmtId="0" fontId="19" fillId="10" borderId="73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4" fillId="6" borderId="17" xfId="0" applyFont="1" applyFill="1" applyBorder="1" applyAlignment="1">
      <alignment vertical="center" wrapText="1"/>
    </xf>
    <xf numFmtId="4" fontId="20" fillId="5" borderId="12" xfId="0" applyNumberFormat="1" applyFont="1" applyFill="1" applyBorder="1" applyAlignment="1">
      <alignment horizontal="center" vertical="center"/>
    </xf>
    <xf numFmtId="0" fontId="28" fillId="12" borderId="6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29" fillId="4" borderId="73" xfId="0" applyFont="1" applyFill="1" applyBorder="1" applyAlignment="1">
      <alignment horizontal="center" vertical="center" wrapText="1"/>
    </xf>
    <xf numFmtId="0" fontId="14" fillId="4" borderId="73" xfId="0" applyFont="1" applyFill="1" applyBorder="1" applyAlignment="1">
      <alignment horizontal="center" vertical="center" wrapText="1"/>
    </xf>
    <xf numFmtId="4" fontId="0" fillId="0" borderId="46" xfId="0" applyNumberFormat="1" applyFont="1" applyBorder="1" applyAlignment="1">
      <alignment horizontal="center" vertical="center" wrapText="1"/>
    </xf>
    <xf numFmtId="4" fontId="18" fillId="6" borderId="45" xfId="0" applyNumberFormat="1" applyFont="1" applyFill="1" applyBorder="1" applyAlignment="1">
      <alignment horizontal="center" vertical="center" wrapText="1"/>
    </xf>
    <xf numFmtId="4" fontId="0" fillId="0" borderId="43" xfId="0" applyNumberFormat="1" applyFont="1" applyBorder="1" applyAlignment="1">
      <alignment horizontal="center" vertical="center" wrapText="1"/>
    </xf>
    <xf numFmtId="4" fontId="18" fillId="6" borderId="44" xfId="0" applyNumberFormat="1" applyFont="1" applyFill="1" applyBorder="1" applyAlignment="1">
      <alignment horizontal="center" vertical="center" wrapText="1"/>
    </xf>
    <xf numFmtId="4" fontId="18" fillId="6" borderId="47" xfId="0" applyNumberFormat="1" applyFont="1" applyFill="1" applyBorder="1" applyAlignment="1">
      <alignment horizontal="center" vertical="center" wrapText="1"/>
    </xf>
    <xf numFmtId="4" fontId="0" fillId="0" borderId="71" xfId="0" applyNumberFormat="1" applyFont="1" applyBorder="1" applyAlignment="1">
      <alignment horizontal="center" vertical="center" wrapText="1"/>
    </xf>
    <xf numFmtId="4" fontId="0" fillId="0" borderId="72" xfId="0" applyNumberFormat="1" applyFont="1" applyBorder="1" applyAlignment="1">
      <alignment horizontal="center" vertical="center" wrapText="1"/>
    </xf>
    <xf numFmtId="4" fontId="0" fillId="0" borderId="88" xfId="0" applyNumberFormat="1" applyFont="1" applyBorder="1" applyAlignment="1">
      <alignment horizontal="center" vertical="center" wrapText="1"/>
    </xf>
    <xf numFmtId="4" fontId="5" fillId="7" borderId="3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9" fontId="35" fillId="0" borderId="25" xfId="1" applyFont="1" applyFill="1" applyBorder="1" applyAlignment="1">
      <alignment horizontal="center" vertical="center"/>
    </xf>
    <xf numFmtId="9" fontId="35" fillId="0" borderId="12" xfId="1" applyFont="1" applyFill="1" applyBorder="1" applyAlignment="1">
      <alignment horizontal="center" vertical="center"/>
    </xf>
    <xf numFmtId="9" fontId="35" fillId="0" borderId="26" xfId="1" applyFont="1" applyFill="1" applyBorder="1" applyAlignment="1">
      <alignment horizontal="center" vertical="center"/>
    </xf>
    <xf numFmtId="4" fontId="36" fillId="0" borderId="40" xfId="0" applyNumberFormat="1" applyFont="1" applyBorder="1"/>
    <xf numFmtId="4" fontId="36" fillId="0" borderId="41" xfId="0" applyNumberFormat="1" applyFont="1" applyBorder="1"/>
    <xf numFmtId="4" fontId="36" fillId="0" borderId="42" xfId="0" applyNumberFormat="1" applyFont="1" applyBorder="1"/>
    <xf numFmtId="4" fontId="6" fillId="15" borderId="86" xfId="0" applyNumberFormat="1" applyFont="1" applyFill="1" applyBorder="1" applyAlignment="1">
      <alignment horizontal="center" vertical="center"/>
    </xf>
    <xf numFmtId="4" fontId="6" fillId="4" borderId="86" xfId="0" applyNumberFormat="1" applyFont="1" applyFill="1" applyBorder="1" applyAlignment="1">
      <alignment horizontal="center" vertical="center"/>
    </xf>
    <xf numFmtId="4" fontId="6" fillId="4" borderId="87" xfId="0" applyNumberFormat="1" applyFont="1" applyFill="1" applyBorder="1" applyAlignment="1">
      <alignment horizontal="center" vertical="center"/>
    </xf>
    <xf numFmtId="9" fontId="37" fillId="4" borderId="87" xfId="1" applyFont="1" applyFill="1" applyBorder="1" applyAlignment="1">
      <alignment horizontal="center" vertical="center"/>
    </xf>
    <xf numFmtId="4" fontId="37" fillId="4" borderId="86" xfId="0" applyNumberFormat="1" applyFont="1" applyFill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9" fontId="35" fillId="0" borderId="81" xfId="1" applyFont="1" applyFill="1" applyBorder="1" applyAlignment="1">
      <alignment horizontal="center" vertical="center"/>
    </xf>
    <xf numFmtId="9" fontId="35" fillId="0" borderId="15" xfId="1" applyFont="1" applyFill="1" applyBorder="1" applyAlignment="1">
      <alignment horizontal="center" vertical="center"/>
    </xf>
    <xf numFmtId="9" fontId="35" fillId="0" borderId="82" xfId="1" applyFont="1" applyFill="1" applyBorder="1" applyAlignment="1">
      <alignment horizontal="center" vertical="center"/>
    </xf>
    <xf numFmtId="4" fontId="36" fillId="0" borderId="83" xfId="0" applyNumberFormat="1" applyFont="1" applyBorder="1"/>
    <xf numFmtId="4" fontId="36" fillId="0" borderId="84" xfId="0" applyNumberFormat="1" applyFont="1" applyBorder="1"/>
    <xf numFmtId="4" fontId="36" fillId="0" borderId="85" xfId="0" applyNumberFormat="1" applyFont="1" applyBorder="1"/>
    <xf numFmtId="4" fontId="7" fillId="0" borderId="15" xfId="0" applyNumberFormat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4" fontId="38" fillId="0" borderId="41" xfId="0" applyNumberFormat="1" applyFont="1" applyBorder="1"/>
    <xf numFmtId="9" fontId="12" fillId="0" borderId="25" xfId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4" fontId="38" fillId="0" borderId="40" xfId="0" applyNumberFormat="1" applyFont="1" applyBorder="1"/>
    <xf numFmtId="4" fontId="38" fillId="0" borderId="42" xfId="0" applyNumberFormat="1" applyFont="1" applyBorder="1"/>
    <xf numFmtId="4" fontId="6" fillId="15" borderId="19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4" fontId="13" fillId="5" borderId="19" xfId="0" applyNumberFormat="1" applyFont="1" applyFill="1" applyBorder="1" applyAlignment="1">
      <alignment horizontal="center" vertical="center"/>
    </xf>
    <xf numFmtId="4" fontId="13" fillId="5" borderId="27" xfId="0" applyNumberFormat="1" applyFont="1" applyFill="1" applyBorder="1" applyAlignment="1">
      <alignment horizontal="center" vertical="center"/>
    </xf>
    <xf numFmtId="4" fontId="6" fillId="16" borderId="35" xfId="0" applyNumberFormat="1" applyFont="1" applyFill="1" applyBorder="1" applyAlignment="1">
      <alignment horizontal="center" vertical="center"/>
    </xf>
    <xf numFmtId="4" fontId="6" fillId="8" borderId="35" xfId="0" applyNumberFormat="1" applyFont="1" applyFill="1" applyBorder="1" applyAlignment="1">
      <alignment horizontal="center" vertical="center"/>
    </xf>
    <xf numFmtId="9" fontId="37" fillId="8" borderId="35" xfId="1" applyFont="1" applyFill="1" applyBorder="1" applyAlignment="1">
      <alignment horizontal="center" vertical="center"/>
    </xf>
    <xf numFmtId="4" fontId="39" fillId="8" borderId="35" xfId="0" applyNumberFormat="1" applyFont="1" applyFill="1" applyBorder="1" applyAlignment="1">
      <alignment horizontal="center" vertical="center" wrapText="1"/>
    </xf>
    <xf numFmtId="4" fontId="39" fillId="8" borderId="35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40" fillId="13" borderId="0" xfId="0" applyNumberFormat="1" applyFont="1" applyFill="1" applyBorder="1" applyAlignment="1">
      <alignment horizontal="center" vertical="center"/>
    </xf>
    <xf numFmtId="9" fontId="37" fillId="0" borderId="0" xfId="1" applyFont="1" applyFill="1" applyBorder="1" applyAlignment="1">
      <alignment horizontal="center" vertical="center"/>
    </xf>
    <xf numFmtId="4" fontId="39" fillId="0" borderId="0" xfId="0" applyNumberFormat="1" applyFont="1" applyFill="1" applyBorder="1"/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/>
    <xf numFmtId="0" fontId="7" fillId="0" borderId="11" xfId="0" applyFont="1" applyFill="1" applyBorder="1" applyAlignment="1">
      <alignment horizontal="left" vertical="center"/>
    </xf>
    <xf numFmtId="4" fontId="7" fillId="6" borderId="12" xfId="0" applyNumberFormat="1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right"/>
    </xf>
    <xf numFmtId="4" fontId="6" fillId="6" borderId="86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4" fontId="7" fillId="6" borderId="15" xfId="0" applyNumberFormat="1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right"/>
    </xf>
    <xf numFmtId="4" fontId="6" fillId="6" borderId="19" xfId="0" applyNumberFormat="1" applyFont="1" applyFill="1" applyBorder="1" applyAlignment="1">
      <alignment horizontal="center" vertical="center"/>
    </xf>
    <xf numFmtId="4" fontId="6" fillId="6" borderId="35" xfId="0" applyNumberFormat="1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 wrapText="1"/>
    </xf>
    <xf numFmtId="4" fontId="40" fillId="0" borderId="0" xfId="0" applyNumberFormat="1" applyFont="1" applyFill="1" applyBorder="1" applyAlignment="1">
      <alignment horizontal="center" vertical="center"/>
    </xf>
    <xf numFmtId="4" fontId="0" fillId="0" borderId="89" xfId="0" applyNumberFormat="1" applyFont="1" applyBorder="1" applyAlignment="1">
      <alignment horizontal="center" vertical="center" wrapText="1"/>
    </xf>
    <xf numFmtId="4" fontId="19" fillId="11" borderId="73" xfId="0" applyNumberFormat="1" applyFont="1" applyFill="1" applyBorder="1" applyAlignment="1">
      <alignment horizontal="center" vertical="center" wrapText="1"/>
    </xf>
    <xf numFmtId="4" fontId="14" fillId="11" borderId="73" xfId="0" applyNumberFormat="1" applyFont="1" applyFill="1" applyBorder="1" applyAlignment="1">
      <alignment horizontal="center" vertical="center" wrapText="1"/>
    </xf>
    <xf numFmtId="0" fontId="14" fillId="17" borderId="0" xfId="0" applyFont="1" applyFill="1"/>
    <xf numFmtId="0" fontId="43" fillId="8" borderId="73" xfId="0" applyFont="1" applyFill="1" applyBorder="1" applyAlignment="1">
      <alignment horizontal="center" vertical="center" wrapText="1"/>
    </xf>
    <xf numFmtId="0" fontId="0" fillId="0" borderId="73" xfId="0" applyBorder="1"/>
    <xf numFmtId="0" fontId="0" fillId="0" borderId="90" xfId="0" applyBorder="1"/>
    <xf numFmtId="0" fontId="0" fillId="0" borderId="91" xfId="0" applyBorder="1"/>
    <xf numFmtId="0" fontId="0" fillId="0" borderId="92" xfId="0" applyBorder="1" applyAlignment="1">
      <alignment horizontal="center" vertical="center"/>
    </xf>
    <xf numFmtId="0" fontId="0" fillId="14" borderId="92" xfId="0" applyFill="1" applyBorder="1" applyAlignment="1">
      <alignment horizontal="center" vertical="center"/>
    </xf>
    <xf numFmtId="0" fontId="33" fillId="19" borderId="93" xfId="0" applyFont="1" applyFill="1" applyBorder="1" applyAlignment="1">
      <alignment horizontal="center" vertical="center"/>
    </xf>
    <xf numFmtId="0" fontId="0" fillId="0" borderId="94" xfId="0" applyBorder="1"/>
    <xf numFmtId="0" fontId="0" fillId="0" borderId="95" xfId="0" applyBorder="1" applyAlignment="1">
      <alignment horizontal="center" vertical="center"/>
    </xf>
    <xf numFmtId="0" fontId="0" fillId="14" borderId="95" xfId="0" applyFill="1" applyBorder="1" applyAlignment="1">
      <alignment horizontal="center" vertical="center"/>
    </xf>
    <xf numFmtId="0" fontId="33" fillId="19" borderId="96" xfId="0" applyFont="1" applyFill="1" applyBorder="1" applyAlignment="1">
      <alignment horizontal="center" vertical="center"/>
    </xf>
    <xf numFmtId="0" fontId="0" fillId="0" borderId="97" xfId="0" applyBorder="1"/>
    <xf numFmtId="0" fontId="0" fillId="0" borderId="98" xfId="0" applyBorder="1" applyAlignment="1">
      <alignment horizontal="center" vertical="center"/>
    </xf>
    <xf numFmtId="0" fontId="33" fillId="19" borderId="99" xfId="0" applyFont="1" applyFill="1" applyBorder="1" applyAlignment="1">
      <alignment horizontal="center" vertical="center"/>
    </xf>
    <xf numFmtId="0" fontId="32" fillId="19" borderId="73" xfId="0" applyFont="1" applyFill="1" applyBorder="1"/>
    <xf numFmtId="0" fontId="32" fillId="19" borderId="7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Font="1"/>
    <xf numFmtId="0" fontId="44" fillId="0" borderId="0" xfId="0" applyNumberFormat="1" applyFont="1" applyBorder="1" applyAlignment="1">
      <alignment vertical="center" wrapText="1"/>
    </xf>
    <xf numFmtId="0" fontId="19" fillId="0" borderId="100" xfId="0" applyFont="1" applyBorder="1" applyAlignment="1">
      <alignment horizontal="center"/>
    </xf>
    <xf numFmtId="0" fontId="0" fillId="0" borderId="100" xfId="0" applyBorder="1"/>
    <xf numFmtId="0" fontId="0" fillId="0" borderId="62" xfId="0" applyBorder="1"/>
    <xf numFmtId="0" fontId="0" fillId="0" borderId="59" xfId="0" applyBorder="1"/>
    <xf numFmtId="0" fontId="0" fillId="0" borderId="56" xfId="0" applyBorder="1"/>
    <xf numFmtId="0" fontId="0" fillId="0" borderId="0" xfId="0" applyBorder="1" applyAlignment="1">
      <alignment horizontal="center" vertical="center"/>
    </xf>
    <xf numFmtId="0" fontId="44" fillId="12" borderId="103" xfId="0" applyFont="1" applyFill="1" applyBorder="1" applyAlignment="1">
      <alignment horizontal="center" vertical="center" wrapText="1"/>
    </xf>
    <xf numFmtId="0" fontId="0" fillId="0" borderId="102" xfId="0" applyBorder="1" applyAlignment="1">
      <alignment horizontal="left"/>
    </xf>
    <xf numFmtId="0" fontId="0" fillId="0" borderId="0" xfId="0" applyNumberFormat="1" applyBorder="1" applyAlignment="1">
      <alignment horizontal="center" vertical="center"/>
    </xf>
    <xf numFmtId="0" fontId="0" fillId="12" borderId="103" xfId="0" applyNumberFormat="1" applyFill="1" applyBorder="1" applyAlignment="1">
      <alignment horizontal="center" vertical="center"/>
    </xf>
    <xf numFmtId="0" fontId="0" fillId="0" borderId="104" xfId="0" applyBorder="1" applyAlignment="1">
      <alignment horizontal="left"/>
    </xf>
    <xf numFmtId="0" fontId="0" fillId="0" borderId="105" xfId="0" applyNumberFormat="1" applyBorder="1" applyAlignment="1">
      <alignment horizontal="center" vertical="center"/>
    </xf>
    <xf numFmtId="0" fontId="0" fillId="12" borderId="106" xfId="0" applyNumberFormat="1" applyFill="1" applyBorder="1" applyAlignment="1">
      <alignment horizontal="center" vertical="center"/>
    </xf>
    <xf numFmtId="0" fontId="44" fillId="0" borderId="0" xfId="0" applyNumberFormat="1" applyFont="1" applyBorder="1" applyAlignment="1">
      <alignment horizontal="center" vertical="center" wrapText="1"/>
    </xf>
    <xf numFmtId="0" fontId="14" fillId="21" borderId="73" xfId="0" applyFont="1" applyFill="1" applyBorder="1"/>
    <xf numFmtId="0" fontId="14" fillId="0" borderId="73" xfId="0" applyFont="1" applyBorder="1"/>
    <xf numFmtId="4" fontId="0" fillId="0" borderId="73" xfId="0" applyNumberFormat="1" applyBorder="1"/>
    <xf numFmtId="0" fontId="42" fillId="0" borderId="0" xfId="0" applyFont="1" applyBorder="1" applyAlignment="1"/>
    <xf numFmtId="0" fontId="18" fillId="0" borderId="73" xfId="0" applyFont="1" applyBorder="1"/>
    <xf numFmtId="0" fontId="18" fillId="0" borderId="73" xfId="0" applyFont="1" applyBorder="1" applyAlignment="1">
      <alignment horizontal="center" vertical="center"/>
    </xf>
    <xf numFmtId="0" fontId="18" fillId="0" borderId="91" xfId="0" applyFont="1" applyBorder="1"/>
    <xf numFmtId="0" fontId="18" fillId="0" borderId="92" xfId="0" applyFont="1" applyBorder="1" applyAlignment="1">
      <alignment horizontal="center" vertical="center"/>
    </xf>
    <xf numFmtId="0" fontId="18" fillId="14" borderId="92" xfId="0" applyFont="1" applyFill="1" applyBorder="1" applyAlignment="1">
      <alignment horizontal="center" vertical="center"/>
    </xf>
    <xf numFmtId="0" fontId="47" fillId="19" borderId="93" xfId="0" applyFont="1" applyFill="1" applyBorder="1" applyAlignment="1">
      <alignment horizontal="center" vertical="center"/>
    </xf>
    <xf numFmtId="0" fontId="18" fillId="0" borderId="94" xfId="0" applyFont="1" applyBorder="1"/>
    <xf numFmtId="0" fontId="18" fillId="0" borderId="95" xfId="0" applyFont="1" applyBorder="1" applyAlignment="1">
      <alignment horizontal="center" vertical="center"/>
    </xf>
    <xf numFmtId="0" fontId="18" fillId="0" borderId="97" xfId="0" applyFont="1" applyBorder="1"/>
    <xf numFmtId="0" fontId="18" fillId="0" borderId="98" xfId="0" applyFont="1" applyBorder="1" applyAlignment="1">
      <alignment horizontal="center" vertical="center"/>
    </xf>
    <xf numFmtId="0" fontId="46" fillId="19" borderId="73" xfId="0" applyFont="1" applyFill="1" applyBorder="1"/>
    <xf numFmtId="0" fontId="46" fillId="19" borderId="73" xfId="0" applyFont="1" applyFill="1" applyBorder="1" applyAlignment="1">
      <alignment horizontal="center" vertical="center"/>
    </xf>
    <xf numFmtId="0" fontId="0" fillId="0" borderId="100" xfId="0" applyFont="1" applyFill="1" applyBorder="1"/>
    <xf numFmtId="0" fontId="0" fillId="0" borderId="100" xfId="0" applyFont="1" applyBorder="1"/>
    <xf numFmtId="0" fontId="0" fillId="0" borderId="0" xfId="0" applyFill="1" applyBorder="1"/>
    <xf numFmtId="0" fontId="14" fillId="0" borderId="0" xfId="0" applyFont="1" applyFill="1" applyBorder="1"/>
    <xf numFmtId="0" fontId="19" fillId="20" borderId="73" xfId="0" applyFont="1" applyFill="1" applyBorder="1"/>
    <xf numFmtId="0" fontId="14" fillId="20" borderId="73" xfId="0" applyFont="1" applyFill="1" applyBorder="1" applyAlignment="1">
      <alignment horizontal="center" vertical="center"/>
    </xf>
    <xf numFmtId="0" fontId="18" fillId="0" borderId="112" xfId="0" applyFont="1" applyBorder="1" applyAlignment="1">
      <alignment horizontal="left" vertical="center"/>
    </xf>
    <xf numFmtId="0" fontId="18" fillId="0" borderId="112" xfId="0" applyFont="1" applyFill="1" applyBorder="1" applyAlignment="1">
      <alignment horizontal="center" vertical="center"/>
    </xf>
    <xf numFmtId="0" fontId="18" fillId="23" borderId="112" xfId="0" applyNumberFormat="1" applyFont="1" applyFill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9" fillId="13" borderId="112" xfId="0" applyNumberFormat="1" applyFont="1" applyFill="1" applyBorder="1" applyAlignment="1">
      <alignment horizontal="center" vertical="center"/>
    </xf>
    <xf numFmtId="0" fontId="18" fillId="0" borderId="113" xfId="0" applyFont="1" applyBorder="1" applyAlignment="1">
      <alignment horizontal="left" vertical="center"/>
    </xf>
    <xf numFmtId="0" fontId="18" fillId="0" borderId="113" xfId="0" applyFont="1" applyFill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4" fillId="20" borderId="114" xfId="0" applyFont="1" applyFill="1" applyBorder="1" applyAlignment="1">
      <alignment horizontal="left"/>
    </xf>
    <xf numFmtId="0" fontId="19" fillId="20" borderId="115" xfId="0" applyNumberFormat="1" applyFont="1" applyFill="1" applyBorder="1" applyAlignment="1">
      <alignment horizontal="center" vertical="center"/>
    </xf>
    <xf numFmtId="9" fontId="0" fillId="0" borderId="0" xfId="1" applyFont="1"/>
    <xf numFmtId="0" fontId="14" fillId="0" borderId="0" xfId="0" applyNumberFormat="1" applyFont="1" applyBorder="1" applyAlignment="1">
      <alignment horizontal="center" vertical="center"/>
    </xf>
    <xf numFmtId="0" fontId="14" fillId="0" borderId="102" xfId="0" applyFont="1" applyBorder="1" applyAlignment="1">
      <alignment horizontal="left"/>
    </xf>
    <xf numFmtId="0" fontId="32" fillId="19" borderId="110" xfId="0" applyFont="1" applyFill="1" applyBorder="1" applyAlignment="1">
      <alignment horizontal="center" vertical="center" wrapText="1"/>
    </xf>
    <xf numFmtId="0" fontId="32" fillId="19" borderId="111" xfId="0" applyFont="1" applyFill="1" applyBorder="1" applyAlignment="1">
      <alignment horizontal="center" vertical="center" wrapText="1"/>
    </xf>
    <xf numFmtId="0" fontId="18" fillId="18" borderId="107" xfId="0" applyFont="1" applyFill="1" applyBorder="1" applyAlignment="1">
      <alignment vertical="center"/>
    </xf>
    <xf numFmtId="0" fontId="20" fillId="8" borderId="34" xfId="0" applyFont="1" applyFill="1" applyBorder="1" applyAlignment="1">
      <alignment horizontal="center" vertical="center" wrapText="1"/>
    </xf>
    <xf numFmtId="9" fontId="7" fillId="0" borderId="25" xfId="1" applyFont="1" applyFill="1" applyBorder="1" applyAlignment="1">
      <alignment horizontal="center" vertical="center"/>
    </xf>
    <xf numFmtId="4" fontId="4" fillId="0" borderId="40" xfId="0" applyNumberFormat="1" applyFont="1" applyBorder="1"/>
    <xf numFmtId="0" fontId="19" fillId="10" borderId="116" xfId="0" applyFont="1" applyFill="1" applyBorder="1" applyAlignment="1">
      <alignment horizontal="center" vertical="center" wrapText="1"/>
    </xf>
    <xf numFmtId="4" fontId="18" fillId="5" borderId="45" xfId="0" applyNumberFormat="1" applyFont="1" applyFill="1" applyBorder="1" applyAlignment="1">
      <alignment horizontal="center" vertical="center" wrapText="1"/>
    </xf>
    <xf numFmtId="4" fontId="18" fillId="5" borderId="44" xfId="0" applyNumberFormat="1" applyFont="1" applyFill="1" applyBorder="1" applyAlignment="1">
      <alignment horizontal="center" vertical="center" wrapText="1"/>
    </xf>
    <xf numFmtId="4" fontId="18" fillId="5" borderId="47" xfId="0" applyNumberFormat="1" applyFont="1" applyFill="1" applyBorder="1" applyAlignment="1">
      <alignment horizontal="center" vertical="center" wrapText="1"/>
    </xf>
    <xf numFmtId="0" fontId="0" fillId="6" borderId="98" xfId="0" applyFill="1" applyBorder="1" applyAlignment="1">
      <alignment horizontal="center" vertical="center"/>
    </xf>
    <xf numFmtId="0" fontId="0" fillId="0" borderId="118" xfId="0" applyBorder="1"/>
    <xf numFmtId="0" fontId="0" fillId="0" borderId="119" xfId="0" applyBorder="1" applyAlignment="1">
      <alignment horizontal="center" vertical="center"/>
    </xf>
    <xf numFmtId="0" fontId="33" fillId="19" borderId="120" xfId="0" applyFont="1" applyFill="1" applyBorder="1" applyAlignment="1">
      <alignment horizontal="center" vertical="center"/>
    </xf>
    <xf numFmtId="0" fontId="0" fillId="6" borderId="95" xfId="0" applyFill="1" applyBorder="1" applyAlignment="1">
      <alignment horizontal="center" vertical="center"/>
    </xf>
    <xf numFmtId="0" fontId="0" fillId="6" borderId="119" xfId="0" applyFill="1" applyBorder="1" applyAlignment="1">
      <alignment horizontal="center" vertical="center"/>
    </xf>
    <xf numFmtId="0" fontId="5" fillId="0" borderId="0" xfId="0" applyFont="1" applyBorder="1" applyAlignment="1"/>
    <xf numFmtId="0" fontId="42" fillId="0" borderId="0" xfId="0" applyFont="1" applyFill="1" applyBorder="1" applyAlignment="1"/>
    <xf numFmtId="0" fontId="18" fillId="0" borderId="121" xfId="0" applyFont="1" applyFill="1" applyBorder="1" applyAlignment="1">
      <alignment horizontal="center" vertical="center"/>
    </xf>
    <xf numFmtId="0" fontId="18" fillId="0" borderId="121" xfId="0" applyFont="1" applyBorder="1" applyAlignment="1">
      <alignment horizontal="center" vertical="center"/>
    </xf>
    <xf numFmtId="0" fontId="19" fillId="10" borderId="122" xfId="0" applyFont="1" applyFill="1" applyBorder="1" applyAlignment="1">
      <alignment horizontal="center" vertical="center" wrapText="1"/>
    </xf>
    <xf numFmtId="0" fontId="0" fillId="0" borderId="48" xfId="0" pivotButton="1" applyBorder="1"/>
    <xf numFmtId="0" fontId="0" fillId="0" borderId="101" xfId="0" pivotButton="1" applyBorder="1"/>
    <xf numFmtId="0" fontId="0" fillId="0" borderId="59" xfId="0" pivotButton="1" applyBorder="1"/>
    <xf numFmtId="0" fontId="0" fillId="0" borderId="102" xfId="0" pivotButton="1" applyBorder="1"/>
    <xf numFmtId="0" fontId="19" fillId="0" borderId="0" xfId="0" applyFont="1" applyAlignment="1"/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9" fontId="3" fillId="0" borderId="0" xfId="1" applyFont="1" applyAlignment="1">
      <alignment horizontal="left"/>
    </xf>
    <xf numFmtId="0" fontId="11" fillId="9" borderId="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9" fontId="16" fillId="0" borderId="0" xfId="1" applyFont="1" applyAlignment="1">
      <alignment horizontal="left"/>
    </xf>
    <xf numFmtId="0" fontId="11" fillId="9" borderId="75" xfId="0" applyFont="1" applyFill="1" applyBorder="1" applyAlignment="1">
      <alignment horizontal="center" vertical="center" wrapText="1"/>
    </xf>
    <xf numFmtId="0" fontId="11" fillId="9" borderId="76" xfId="0" applyFont="1" applyFill="1" applyBorder="1" applyAlignment="1">
      <alignment horizontal="center" vertical="center" wrapText="1"/>
    </xf>
    <xf numFmtId="0" fontId="11" fillId="9" borderId="74" xfId="0" applyFont="1" applyFill="1" applyBorder="1" applyAlignment="1">
      <alignment horizontal="center" vertical="center" wrapText="1"/>
    </xf>
    <xf numFmtId="0" fontId="11" fillId="9" borderId="77" xfId="0" applyFont="1" applyFill="1" applyBorder="1" applyAlignment="1">
      <alignment horizontal="center" vertical="center" wrapText="1"/>
    </xf>
    <xf numFmtId="0" fontId="11" fillId="9" borderId="78" xfId="0" applyFont="1" applyFill="1" applyBorder="1" applyAlignment="1">
      <alignment horizontal="center" vertical="center" wrapText="1"/>
    </xf>
    <xf numFmtId="0" fontId="11" fillId="9" borderId="79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9" fillId="10" borderId="116" xfId="0" applyFont="1" applyFill="1" applyBorder="1" applyAlignment="1">
      <alignment horizontal="center" vertical="center" wrapText="1"/>
    </xf>
    <xf numFmtId="0" fontId="19" fillId="10" borderId="117" xfId="0" applyFont="1" applyFill="1" applyBorder="1" applyAlignment="1">
      <alignment horizontal="center" vertical="center" wrapText="1"/>
    </xf>
    <xf numFmtId="4" fontId="25" fillId="0" borderId="56" xfId="0" applyNumberFormat="1" applyFont="1" applyBorder="1" applyAlignment="1">
      <alignment horizontal="center" vertical="center"/>
    </xf>
    <xf numFmtId="4" fontId="25" fillId="0" borderId="55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10" fontId="25" fillId="0" borderId="59" xfId="0" applyNumberFormat="1" applyFont="1" applyBorder="1" applyAlignment="1">
      <alignment horizontal="center" vertical="center"/>
    </xf>
    <xf numFmtId="10" fontId="25" fillId="0" borderId="6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0" borderId="10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30" fillId="14" borderId="110" xfId="0" applyFont="1" applyFill="1" applyBorder="1" applyAlignment="1">
      <alignment horizontal="center" vertical="center" wrapText="1"/>
    </xf>
    <xf numFmtId="0" fontId="30" fillId="14" borderId="111" xfId="0" applyFont="1" applyFill="1" applyBorder="1" applyAlignment="1">
      <alignment horizontal="center" vertical="center" wrapText="1"/>
    </xf>
    <xf numFmtId="0" fontId="0" fillId="18" borderId="107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08" xfId="0" applyFill="1" applyBorder="1" applyAlignment="1">
      <alignment horizontal="center"/>
    </xf>
    <xf numFmtId="0" fontId="0" fillId="7" borderId="109" xfId="0" applyFill="1" applyBorder="1" applyAlignment="1">
      <alignment horizontal="center"/>
    </xf>
    <xf numFmtId="0" fontId="45" fillId="22" borderId="107" xfId="0" applyFont="1" applyFill="1" applyBorder="1" applyAlignment="1">
      <alignment horizontal="center" vertical="center"/>
    </xf>
    <xf numFmtId="0" fontId="45" fillId="22" borderId="109" xfId="0" applyFont="1" applyFill="1" applyBorder="1" applyAlignment="1">
      <alignment horizontal="center" vertical="center"/>
    </xf>
    <xf numFmtId="0" fontId="42" fillId="0" borderId="73" xfId="0" applyFont="1" applyFill="1" applyBorder="1" applyAlignment="1">
      <alignment horizontal="center"/>
    </xf>
    <xf numFmtId="0" fontId="14" fillId="23" borderId="110" xfId="0" applyFont="1" applyFill="1" applyBorder="1" applyAlignment="1">
      <alignment horizontal="center" vertical="center" wrapText="1"/>
    </xf>
    <xf numFmtId="0" fontId="14" fillId="23" borderId="111" xfId="0" applyFont="1" applyFill="1" applyBorder="1" applyAlignment="1">
      <alignment horizontal="center" vertical="center" wrapText="1"/>
    </xf>
    <xf numFmtId="0" fontId="45" fillId="13" borderId="110" xfId="0" applyFont="1" applyFill="1" applyBorder="1" applyAlignment="1">
      <alignment horizontal="center" vertical="center" wrapText="1"/>
    </xf>
    <xf numFmtId="0" fontId="45" fillId="13" borderId="111" xfId="0" applyFont="1" applyFill="1" applyBorder="1" applyAlignment="1">
      <alignment horizontal="center" vertical="center" wrapText="1"/>
    </xf>
    <xf numFmtId="0" fontId="14" fillId="18" borderId="107" xfId="0" applyFont="1" applyFill="1" applyBorder="1" applyAlignment="1">
      <alignment horizontal="center" vertical="center"/>
    </xf>
    <xf numFmtId="0" fontId="14" fillId="18" borderId="109" xfId="0" applyFont="1" applyFill="1" applyBorder="1" applyAlignment="1">
      <alignment horizontal="center" vertical="center"/>
    </xf>
    <xf numFmtId="0" fontId="18" fillId="14" borderId="73" xfId="0" applyFont="1" applyFill="1" applyBorder="1" applyAlignment="1">
      <alignment horizontal="center" vertical="center" wrapText="1"/>
    </xf>
    <xf numFmtId="0" fontId="46" fillId="19" borderId="73" xfId="0" applyFont="1" applyFill="1" applyBorder="1" applyAlignment="1">
      <alignment horizontal="center" vertical="center" wrapText="1"/>
    </xf>
    <xf numFmtId="0" fontId="18" fillId="7" borderId="107" xfId="0" applyFont="1" applyFill="1" applyBorder="1" applyAlignment="1">
      <alignment horizontal="center" vertical="center"/>
    </xf>
    <xf numFmtId="0" fontId="18" fillId="7" borderId="109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/>
    </xf>
  </cellXfs>
  <cellStyles count="4">
    <cellStyle name="Millares 2" xfId="2"/>
    <cellStyle name="Millares 3" xfId="3"/>
    <cellStyle name="Normal" xfId="0" builtinId="0"/>
    <cellStyle name="Porcentaje" xfId="1" builtinId="5"/>
  </cellStyles>
  <dxfs count="15">
    <dxf>
      <font>
        <b/>
      </font>
    </dxf>
    <dxf>
      <font>
        <b/>
      </font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8"/>
      </font>
    </dxf>
    <dxf>
      <alignment wrapText="1"/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'Expo Arg Citricos a sem 29'!$C$9</c:f>
              <c:strCache>
                <c:ptCount val="1"/>
                <c:pt idx="0">
                  <c:v>Limon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'Expo Arg Citricos a sem 29'!$B$10:$B$17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23/07</c:v>
                </c:pt>
                <c:pt idx="7">
                  <c:v>Total Acum Sem 29</c:v>
                </c:pt>
              </c:strCache>
            </c:strRef>
          </c:cat>
          <c:val>
            <c:numRef>
              <c:f>'Expo Arg Citricos a sem 29'!$C$10:$C$17</c:f>
              <c:numCache>
                <c:formatCode>#,##0.00</c:formatCode>
                <c:ptCount val="8"/>
                <c:pt idx="0">
                  <c:v>34.020000000000003</c:v>
                </c:pt>
                <c:pt idx="1">
                  <c:v>20.004000000000001</c:v>
                </c:pt>
                <c:pt idx="2">
                  <c:v>1737.15</c:v>
                </c:pt>
                <c:pt idx="3">
                  <c:v>13022.53</c:v>
                </c:pt>
                <c:pt idx="4">
                  <c:v>29170.76</c:v>
                </c:pt>
                <c:pt idx="5">
                  <c:v>71163.570000000007</c:v>
                </c:pt>
                <c:pt idx="6">
                  <c:v>51035.89</c:v>
                </c:pt>
                <c:pt idx="7">
                  <c:v>166183.924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DF-461A-B706-383E1505A0F9}"/>
            </c:ext>
          </c:extLst>
        </c:ser>
        <c:ser>
          <c:idx val="1"/>
          <c:order val="1"/>
          <c:tx>
            <c:strRef>
              <c:f>'Expo Arg Citricos a sem 29'!$D$9</c:f>
              <c:strCache>
                <c:ptCount val="1"/>
                <c:pt idx="0">
                  <c:v>Pomelo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'Expo Arg Citricos a sem 29'!$B$10:$B$17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23/07</c:v>
                </c:pt>
                <c:pt idx="7">
                  <c:v>Total Acum Sem 29</c:v>
                </c:pt>
              </c:strCache>
            </c:strRef>
          </c:cat>
          <c:val>
            <c:numRef>
              <c:f>'Expo Arg Citricos a sem 29'!$D$10:$D$17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13.62</c:v>
                </c:pt>
                <c:pt idx="3">
                  <c:v>0</c:v>
                </c:pt>
                <c:pt idx="4">
                  <c:v>80.174999999999997</c:v>
                </c:pt>
                <c:pt idx="5">
                  <c:v>201.5</c:v>
                </c:pt>
                <c:pt idx="6">
                  <c:v>106.68</c:v>
                </c:pt>
                <c:pt idx="7">
                  <c:v>401.97500000000002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DF-461A-B706-383E1505A0F9}"/>
            </c:ext>
          </c:extLst>
        </c:ser>
        <c:ser>
          <c:idx val="2"/>
          <c:order val="2"/>
          <c:tx>
            <c:strRef>
              <c:f>'Expo Arg Citricos a sem 29'!$E$9</c:f>
              <c:strCache>
                <c:ptCount val="1"/>
                <c:pt idx="0">
                  <c:v>Mandarina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'Expo Arg Citricos a sem 29'!$B$10:$B$17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23/07</c:v>
                </c:pt>
                <c:pt idx="7">
                  <c:v>Total Acum Sem 29</c:v>
                </c:pt>
              </c:strCache>
            </c:strRef>
          </c:cat>
          <c:val>
            <c:numRef>
              <c:f>'Expo Arg Citricos a sem 29'!$E$10:$E$17</c:f>
              <c:numCache>
                <c:formatCode>#,##0.00</c:formatCode>
                <c:ptCount val="8"/>
                <c:pt idx="0">
                  <c:v>20.8</c:v>
                </c:pt>
                <c:pt idx="1">
                  <c:v>8</c:v>
                </c:pt>
                <c:pt idx="2">
                  <c:v>301.16000000000003</c:v>
                </c:pt>
                <c:pt idx="3">
                  <c:v>1613.27</c:v>
                </c:pt>
                <c:pt idx="4">
                  <c:v>7167.3</c:v>
                </c:pt>
                <c:pt idx="5">
                  <c:v>11253.2</c:v>
                </c:pt>
                <c:pt idx="6">
                  <c:v>5424.0010000000002</c:v>
                </c:pt>
                <c:pt idx="7">
                  <c:v>25787.731000000003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DF-461A-B706-383E1505A0F9}"/>
            </c:ext>
          </c:extLst>
        </c:ser>
        <c:ser>
          <c:idx val="3"/>
          <c:order val="3"/>
          <c:tx>
            <c:strRef>
              <c:f>'Expo Arg Citricos a sem 29'!$F$9</c:f>
              <c:strCache>
                <c:ptCount val="1"/>
                <c:pt idx="0">
                  <c:v>Naranja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'Expo Arg Citricos a sem 29'!$B$10:$B$17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23/07</c:v>
                </c:pt>
                <c:pt idx="7">
                  <c:v>Total Acum Sem 29</c:v>
                </c:pt>
              </c:strCache>
            </c:strRef>
          </c:cat>
          <c:val>
            <c:numRef>
              <c:f>'Expo Arg Citricos a sem 29'!$F$10:$F$17</c:f>
              <c:numCache>
                <c:formatCode>#,##0.00</c:formatCode>
                <c:ptCount val="8"/>
                <c:pt idx="0">
                  <c:v>3068.8</c:v>
                </c:pt>
                <c:pt idx="1">
                  <c:v>1865.56</c:v>
                </c:pt>
                <c:pt idx="2">
                  <c:v>3029.48</c:v>
                </c:pt>
                <c:pt idx="3">
                  <c:v>1406</c:v>
                </c:pt>
                <c:pt idx="4">
                  <c:v>2087.0500000000002</c:v>
                </c:pt>
                <c:pt idx="5">
                  <c:v>5239.8500000000004</c:v>
                </c:pt>
                <c:pt idx="6">
                  <c:v>7742.14</c:v>
                </c:pt>
                <c:pt idx="7">
                  <c:v>24438.879999999997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DF-461A-B706-383E1505A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50272"/>
        <c:axId val="163751808"/>
      </c:barChart>
      <c:catAx>
        <c:axId val="1637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751808"/>
        <c:crosses val="autoZero"/>
        <c:auto val="1"/>
        <c:lblAlgn val="ctr"/>
        <c:lblOffset val="100"/>
        <c:noMultiLvlLbl val="0"/>
      </c:catAx>
      <c:valAx>
        <c:axId val="1637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7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>
                <a:solidFill>
                  <a:schemeClr val="tx1"/>
                </a:solidFill>
              </a:rPr>
              <a:t>Exportacion Argentina de Citricos a sem 29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Lbls>
            <c:dLbl>
              <c:idx val="0"/>
              <c:layout>
                <c:manualLayout>
                  <c:x val="0.13544018058690735"/>
                  <c:y val="-2.77777777777777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738148984198647"/>
                  <c:y val="9.72222222222222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544018058690749"/>
                  <c:y val="-5.55555555555555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322799097065456E-2"/>
                  <c:y val="-8.33333333333333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('Expo Arg Citricos a sem 29'!$C$9,'Expo Arg Citricos a sem 29'!$D$9,'Expo Arg Citricos a sem 29'!$E$9,'Expo Arg Citricos a sem 29'!$F$9)</c:f>
              <c:strCache>
                <c:ptCount val="4"/>
                <c:pt idx="0">
                  <c:v>Limon</c:v>
                </c:pt>
                <c:pt idx="1">
                  <c:v>Pomelo</c:v>
                </c:pt>
                <c:pt idx="2">
                  <c:v>Mandarina</c:v>
                </c:pt>
                <c:pt idx="3">
                  <c:v>Naranja</c:v>
                </c:pt>
              </c:strCache>
            </c:strRef>
          </c:cat>
          <c:val>
            <c:numRef>
              <c:f>('Expo Arg Citricos a sem 29'!$C$17,'Expo Arg Citricos a sem 29'!$D$17,'Expo Arg Citricos a sem 29'!$E$17,'Expo Arg Citricos a sem 29'!$F$17)</c:f>
              <c:numCache>
                <c:formatCode>#,##0.00</c:formatCode>
                <c:ptCount val="4"/>
                <c:pt idx="0">
                  <c:v>166183.924</c:v>
                </c:pt>
                <c:pt idx="1">
                  <c:v>401.97500000000002</c:v>
                </c:pt>
                <c:pt idx="2">
                  <c:v>25787.731000000003</c:v>
                </c:pt>
                <c:pt idx="3">
                  <c:v>24438.879999999997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>
                <a:solidFill>
                  <a:schemeClr val="tx1"/>
                </a:solidFill>
              </a:rPr>
              <a:t>destino export.</a:t>
            </a:r>
            <a:r>
              <a:rPr lang="es-ES" sz="1200" baseline="0">
                <a:solidFill>
                  <a:schemeClr val="tx1"/>
                </a:solidFill>
              </a:rPr>
              <a:t> argentina limones sem 29</a:t>
            </a:r>
            <a:endParaRPr lang="es-ES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20017291884428"/>
          <c:y val="2.2980733881593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582152829684863"/>
          <c:y val="0.18572202781754504"/>
          <c:w val="0.4683567448772048"/>
          <c:h val="0.7114780924543272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</c:dPt>
          <c:dLbls>
            <c:dLbl>
              <c:idx val="0"/>
              <c:layout>
                <c:manualLayout>
                  <c:x val="-5.0426390870042925E-3"/>
                  <c:y val="-6.51119285389651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96001028380727"/>
                      <c:h val="0.1798242426234708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2102333808810523"/>
                  <c:y val="-8.80928132127759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5872967186118"/>
                  <c:y val="-3.510904895859421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11086162621139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589542082709198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51464300993935"/>
                  <c:y val="8.2347931326811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96426674766653"/>
                      <c:h val="0.1376928971738824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1345937945759865"/>
                  <c:y val="8.4262690899177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345937945759865"/>
                  <c:y val="1.532048925439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4923680451535"/>
                  <c:y val="-4.21313454495885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('Expo Limon Mercados acum sem 29'!$B$8,'Expo Limon Mercados acum sem 29'!$B$9,'Expo Limon Mercados acum sem 29'!$B$10,'Expo Limon Mercados acum sem 29'!$B$11,'Expo Limon Mercados acum sem 29'!$B$13,'Expo Limon Mercados acum sem 29'!$B$14,'Expo Limon Mercados acum sem 29'!$B$15,'Expo Limon Mercados acum sem 29'!$B$16,'Expo Limon Mercados acum sem 29'!$B$17)</c:f>
              <c:strCache>
                <c:ptCount val="9"/>
                <c:pt idx="0">
                  <c:v>Grecia y Balcanes</c:v>
                </c:pt>
                <c:pt idx="1">
                  <c:v>Iberica</c:v>
                </c:pt>
                <c:pt idx="2">
                  <c:v>Italia</c:v>
                </c:pt>
                <c:pt idx="3">
                  <c:v>Norte Europa</c:v>
                </c:pt>
                <c:pt idx="4">
                  <c:v>Rusia</c:v>
                </c:pt>
                <c:pt idx="5">
                  <c:v>Odessa-Ucrania</c:v>
                </c:pt>
                <c:pt idx="6">
                  <c:v>Reino Unido</c:v>
                </c:pt>
                <c:pt idx="7">
                  <c:v>USA</c:v>
                </c:pt>
                <c:pt idx="8">
                  <c:v>Otros Destinos</c:v>
                </c:pt>
              </c:strCache>
            </c:strRef>
          </c:cat>
          <c:val>
            <c:numRef>
              <c:f>('Expo Limon Mercados acum sem 29'!$C$8,'Expo Limon Mercados acum sem 29'!$C$9,'Expo Limon Mercados acum sem 29'!$C$10,'Expo Limon Mercados acum sem 29'!$C$11,'Expo Limon Mercados acum sem 29'!$C$13,'Expo Limon Mercados acum sem 29'!$C$14,'Expo Limon Mercados acum sem 29'!$C$15,'Expo Limon Mercados acum sem 29'!$C$16,'Expo Limon Mercados acum sem 29'!$C$17)</c:f>
              <c:numCache>
                <c:formatCode>#,##0.00</c:formatCode>
                <c:ptCount val="9"/>
                <c:pt idx="0">
                  <c:v>13618.99</c:v>
                </c:pt>
                <c:pt idx="1">
                  <c:v>4409.7700000000004</c:v>
                </c:pt>
                <c:pt idx="2">
                  <c:v>8641.0920000000006</c:v>
                </c:pt>
                <c:pt idx="3">
                  <c:v>20122.86</c:v>
                </c:pt>
                <c:pt idx="4">
                  <c:v>24629.66</c:v>
                </c:pt>
                <c:pt idx="5">
                  <c:v>5947.7120000000004</c:v>
                </c:pt>
                <c:pt idx="6">
                  <c:v>3877.3939999999998</c:v>
                </c:pt>
                <c:pt idx="7">
                  <c:v>48604.315999999999</c:v>
                </c:pt>
                <c:pt idx="8">
                  <c:v>18139.2032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Exportaciones de ARGENTINA vs RSA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1E2-4C5F-AF28-93B6997419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E2-4C5F-AF28-93B6997419B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1E2-4C5F-AF28-93B6997419B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E2-4C5F-AF28-93B6997419B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1E2-4C5F-AF28-93B6997419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'Comparativo expo RSA y ARG'!$B$5:$C$14</c:f>
              <c:multiLvlStrCache>
                <c:ptCount val="10"/>
                <c:lvl>
                  <c:pt idx="0">
                    <c:v>Argentina</c:v>
                  </c:pt>
                  <c:pt idx="1">
                    <c:v>RSA</c:v>
                  </c:pt>
                  <c:pt idx="2">
                    <c:v>Argentina</c:v>
                  </c:pt>
                  <c:pt idx="3">
                    <c:v>RSA</c:v>
                  </c:pt>
                  <c:pt idx="4">
                    <c:v>Argentina</c:v>
                  </c:pt>
                  <c:pt idx="5">
                    <c:v>RSA</c:v>
                  </c:pt>
                  <c:pt idx="6">
                    <c:v>Argentina</c:v>
                  </c:pt>
                  <c:pt idx="7">
                    <c:v>RSA</c:v>
                  </c:pt>
                  <c:pt idx="8">
                    <c:v>Argentina</c:v>
                  </c:pt>
                  <c:pt idx="9">
                    <c:v>RSA</c:v>
                  </c:pt>
                </c:lvl>
                <c:lvl>
                  <c:pt idx="0">
                    <c:v>Reino Unido</c:v>
                  </c:pt>
                  <c:pt idx="2">
                    <c:v>Union Europea</c:v>
                  </c:pt>
                  <c:pt idx="4">
                    <c:v>Rusia</c:v>
                  </c:pt>
                  <c:pt idx="6">
                    <c:v>Canadá</c:v>
                  </c:pt>
                  <c:pt idx="8">
                    <c:v>Otros</c:v>
                  </c:pt>
                </c:lvl>
              </c:multiLvlStrCache>
            </c:multiLvlStrRef>
          </c:cat>
          <c:val>
            <c:numRef>
              <c:f>'Comparativo expo RSA y ARG'!$D$5:$D$14</c:f>
              <c:numCache>
                <c:formatCode>#,##0.00</c:formatCode>
                <c:ptCount val="10"/>
                <c:pt idx="0">
                  <c:v>3916.5740000000001</c:v>
                </c:pt>
                <c:pt idx="1">
                  <c:v>19681.125</c:v>
                </c:pt>
                <c:pt idx="2">
                  <c:v>56006.92</c:v>
                </c:pt>
                <c:pt idx="3">
                  <c:v>86408.354999999996</c:v>
                </c:pt>
                <c:pt idx="4">
                  <c:v>26313.276000000002</c:v>
                </c:pt>
                <c:pt idx="5">
                  <c:v>31549.200000000001</c:v>
                </c:pt>
                <c:pt idx="6">
                  <c:v>6764.01</c:v>
                </c:pt>
                <c:pt idx="7">
                  <c:v>14617.754999999999</c:v>
                </c:pt>
                <c:pt idx="8">
                  <c:v>12847.279199999999</c:v>
                </c:pt>
                <c:pt idx="9">
                  <c:v>121129.395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2-4C5F-AF28-93B6997419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743232"/>
        <c:axId val="163748096"/>
      </c:barChart>
      <c:catAx>
        <c:axId val="163743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748096"/>
        <c:crosses val="autoZero"/>
        <c:auto val="1"/>
        <c:lblAlgn val="ctr"/>
        <c:lblOffset val="100"/>
        <c:noMultiLvlLbl val="0"/>
      </c:catAx>
      <c:valAx>
        <c:axId val="163748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6374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18</xdr:row>
      <xdr:rowOff>133631</xdr:rowOff>
    </xdr:from>
    <xdr:to>
      <xdr:col>7</xdr:col>
      <xdr:colOff>238125</xdr:colOff>
      <xdr:row>32</xdr:row>
      <xdr:rowOff>95250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1</xdr:row>
      <xdr:rowOff>0</xdr:rowOff>
    </xdr:from>
    <xdr:to>
      <xdr:col>2</xdr:col>
      <xdr:colOff>361951</xdr:colOff>
      <xdr:row>3</xdr:row>
      <xdr:rowOff>186578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6" y="238125"/>
          <a:ext cx="2686050" cy="662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18</xdr:row>
      <xdr:rowOff>147637</xdr:rowOff>
    </xdr:from>
    <xdr:to>
      <xdr:col>3</xdr:col>
      <xdr:colOff>533400</xdr:colOff>
      <xdr:row>32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1381125</xdr:colOff>
      <xdr:row>24</xdr:row>
      <xdr:rowOff>147982</xdr:rowOff>
    </xdr:from>
    <xdr:ext cx="1322606" cy="483722"/>
    <xdr:sp macro="" textlink="">
      <xdr:nvSpPr>
        <xdr:cNvPr id="4" name="CuadroTexto 3"/>
        <xdr:cNvSpPr txBox="1"/>
      </xdr:nvSpPr>
      <xdr:spPr>
        <a:xfrm>
          <a:off x="1595438" y="5624857"/>
          <a:ext cx="1322606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ES" sz="1100"/>
            <a:t>Total Expot. Sem</a:t>
          </a:r>
          <a:r>
            <a:rPr lang="es-ES" sz="1100" baseline="0"/>
            <a:t> 29</a:t>
          </a:r>
        </a:p>
        <a:p>
          <a:pPr algn="ctr"/>
          <a:r>
            <a:rPr lang="es-ES" sz="1400" b="1" baseline="0"/>
            <a:t>216.812,51 tn</a:t>
          </a:r>
          <a:endParaRPr lang="es-ES" sz="14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830037</xdr:colOff>
      <xdr:row>3</xdr:row>
      <xdr:rowOff>194982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9858" y="204107"/>
          <a:ext cx="2762250" cy="664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140071</xdr:colOff>
      <xdr:row>22</xdr:row>
      <xdr:rowOff>135590</xdr:rowOff>
    </xdr:from>
    <xdr:to>
      <xdr:col>3</xdr:col>
      <xdr:colOff>1411940</xdr:colOff>
      <xdr:row>38</xdr:row>
      <xdr:rowOff>156882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0.36142</cdr:x>
      <cdr:y>0.45463</cdr:y>
    </cdr:from>
    <cdr:to>
      <cdr:x>0.65102</cdr:x>
      <cdr:y>0.61409</cdr:y>
    </cdr:to>
    <cdr:sp macro="" textlink="">
      <cdr:nvSpPr>
        <cdr:cNvPr id="2" name="CuadroTexto 3"/>
        <cdr:cNvSpPr txBox="1"/>
      </cdr:nvSpPr>
      <cdr:spPr>
        <a:xfrm xmlns:a="http://schemas.openxmlformats.org/drawingml/2006/main">
          <a:off x="1817003" y="1512929"/>
          <a:ext cx="1455976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1200"/>
            <a:t>Total Expot. Sem</a:t>
          </a:r>
          <a:r>
            <a:rPr lang="es-ES" sz="1200" baseline="0"/>
            <a:t> 29</a:t>
          </a:r>
        </a:p>
        <a:p xmlns:a="http://schemas.openxmlformats.org/drawingml/2006/main">
          <a:pPr algn="ctr"/>
          <a:r>
            <a:rPr lang="es-ES" sz="1600" b="1" baseline="0"/>
            <a:t>166.183,93 tn</a:t>
          </a:r>
          <a:endParaRPr lang="es-ES" sz="16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2</xdr:col>
      <xdr:colOff>1600200</xdr:colOff>
      <xdr:row>4</xdr:row>
      <xdr:rowOff>47625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52400"/>
          <a:ext cx="27908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907677</xdr:colOff>
      <xdr:row>57</xdr:row>
      <xdr:rowOff>78442</xdr:rowOff>
    </xdr:from>
    <xdr:to>
      <xdr:col>16</xdr:col>
      <xdr:colOff>84044</xdr:colOff>
      <xdr:row>82</xdr:row>
      <xdr:rowOff>11206</xdr:rowOff>
    </xdr:to>
    <xdr:sp macro="" textlink="">
      <xdr:nvSpPr>
        <xdr:cNvPr id="3073" name="AutoShape 1">
          <a:extLst>
            <a:ext uri="{FF2B5EF4-FFF2-40B4-BE49-F238E27FC236}">
              <a16:creationId xmlns="" xmlns:a16="http://schemas.microsoft.com/office/drawing/2014/main" id="{88A7F531-724A-4796-8091-87D7484DA301}"/>
            </a:ext>
          </a:extLst>
        </xdr:cNvPr>
        <xdr:cNvSpPr>
          <a:spLocks noChangeAspect="1" noChangeArrowheads="1"/>
        </xdr:cNvSpPr>
      </xdr:nvSpPr>
      <xdr:spPr bwMode="auto">
        <a:xfrm>
          <a:off x="11071412" y="11799795"/>
          <a:ext cx="4695264" cy="4695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114300</xdr:rowOff>
    </xdr:to>
    <xdr:sp macro="" textlink="">
      <xdr:nvSpPr>
        <xdr:cNvPr id="3074" name="AutoShape 2">
          <a:extLst>
            <a:ext uri="{FF2B5EF4-FFF2-40B4-BE49-F238E27FC236}">
              <a16:creationId xmlns="" xmlns:a16="http://schemas.microsoft.com/office/drawing/2014/main" id="{1D59B10C-CC15-4A65-A728-65A7487FD74D}"/>
            </a:ext>
          </a:extLst>
        </xdr:cNvPr>
        <xdr:cNvSpPr>
          <a:spLocks noChangeAspect="1" noChangeArrowheads="1"/>
        </xdr:cNvSpPr>
      </xdr:nvSpPr>
      <xdr:spPr bwMode="auto">
        <a:xfrm>
          <a:off x="6686550" y="997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45</xdr:row>
      <xdr:rowOff>114300</xdr:rowOff>
    </xdr:to>
    <xdr:sp macro="" textlink="">
      <xdr:nvSpPr>
        <xdr:cNvPr id="3075" name="AutoShape 3">
          <a:extLst>
            <a:ext uri="{FF2B5EF4-FFF2-40B4-BE49-F238E27FC236}">
              <a16:creationId xmlns="" xmlns:a16="http://schemas.microsoft.com/office/drawing/2014/main" id="{0B41F0F6-F566-42D9-8126-4E8FAF63E3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921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19051</xdr:rowOff>
    </xdr:from>
    <xdr:to>
      <xdr:col>14</xdr:col>
      <xdr:colOff>735965</xdr:colOff>
      <xdr:row>3</xdr:row>
      <xdr:rowOff>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39375" y="19051"/>
          <a:ext cx="224091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14287</xdr:colOff>
      <xdr:row>2</xdr:row>
      <xdr:rowOff>204787</xdr:rowOff>
    </xdr:from>
    <xdr:to>
      <xdr:col>13</xdr:col>
      <xdr:colOff>57151</xdr:colOff>
      <xdr:row>15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CA989700-0ACD-42D8-B304-1ED5CE6DB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4098" name="AutoShape 2">
          <a:extLst>
            <a:ext uri="{FF2B5EF4-FFF2-40B4-BE49-F238E27FC236}">
              <a16:creationId xmlns="" xmlns:a16="http://schemas.microsoft.com/office/drawing/2014/main" id="{D4EAF3A2-BC0A-48E4-B403-E09C308C6A54}"/>
            </a:ext>
          </a:extLst>
        </xdr:cNvPr>
        <xdr:cNvSpPr>
          <a:spLocks noChangeAspect="1" noChangeArrowheads="1"/>
        </xdr:cNvSpPr>
      </xdr:nvSpPr>
      <xdr:spPr bwMode="auto">
        <a:xfrm>
          <a:off x="438150" y="373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4099" name="AutoShape 3">
          <a:extLst>
            <a:ext uri="{FF2B5EF4-FFF2-40B4-BE49-F238E27FC236}">
              <a16:creationId xmlns="" xmlns:a16="http://schemas.microsoft.com/office/drawing/2014/main" id="{5943DC4A-57C6-4F59-AB48-138CBC5F7311}"/>
            </a:ext>
          </a:extLst>
        </xdr:cNvPr>
        <xdr:cNvSpPr>
          <a:spLocks noChangeAspect="1" noChangeArrowheads="1"/>
        </xdr:cNvSpPr>
      </xdr:nvSpPr>
      <xdr:spPr bwMode="auto">
        <a:xfrm>
          <a:off x="438150" y="373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190499</xdr:rowOff>
    </xdr:from>
    <xdr:to>
      <xdr:col>4</xdr:col>
      <xdr:colOff>605118</xdr:colOff>
      <xdr:row>39</xdr:row>
      <xdr:rowOff>123264</xdr:rowOff>
    </xdr:to>
    <xdr:sp macro="" textlink="">
      <xdr:nvSpPr>
        <xdr:cNvPr id="4100" name="AutoShape 4">
          <a:extLst>
            <a:ext uri="{FF2B5EF4-FFF2-40B4-BE49-F238E27FC236}">
              <a16:creationId xmlns="" xmlns:a16="http://schemas.microsoft.com/office/drawing/2014/main" id="{3192B103-773E-4BF5-A79D-C6227FD8810A}"/>
            </a:ext>
          </a:extLst>
        </xdr:cNvPr>
        <xdr:cNvSpPr>
          <a:spLocks noChangeAspect="1" noChangeArrowheads="1"/>
        </xdr:cNvSpPr>
      </xdr:nvSpPr>
      <xdr:spPr bwMode="auto">
        <a:xfrm>
          <a:off x="437028" y="3765175"/>
          <a:ext cx="4123765" cy="412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CNOA/Downloads/Base%20detecciones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FINOA - Mariana" refreshedDate="44382.542707060187" createdVersion="7" refreshedVersion="4" minRefreshableVersion="3" recordCount="182">
  <cacheSource type="worksheet">
    <worksheetSource ref="A1:J183" sheet="EMPAQUE" r:id="rId2"/>
  </cacheSource>
  <cacheFields count="10">
    <cacheField name="Nº" numFmtId="0">
      <sharedItems containsString="0" containsBlank="1" containsNumber="1" containsInteger="1" minValue="1" maxValue="237"/>
    </cacheField>
    <cacheField name="Fecha Detección" numFmtId="14">
      <sharedItems containsSemiMixedTypes="0" containsNonDate="0" containsDate="1" containsString="0" minDate="2020-04-15T00:00:00" maxDate="2020-07-22T00:00:00" count="65">
        <d v="2020-04-15T00:00:00"/>
        <d v="2020-04-16T00:00:00"/>
        <d v="2020-04-17T00:00:00"/>
        <d v="2020-04-18T00:00:00"/>
        <d v="2020-04-20T00:00:00"/>
        <d v="2020-04-21T00:00:00"/>
        <d v="2020-04-23T00:00:00"/>
        <d v="2020-04-24T00:00:00"/>
        <d v="2020-04-25T00:00:00"/>
        <d v="2020-04-27T00:00:00"/>
        <d v="2020-04-28T00:00:00"/>
        <d v="2020-04-29T00:00:00"/>
        <d v="2020-04-30T00:00:00"/>
        <d v="2020-05-02T00:00:00"/>
        <d v="2020-05-04T00:00:00"/>
        <d v="2020-05-05T00:00:00"/>
        <d v="2020-05-06T00:00:00"/>
        <d v="2020-05-07T00:00:00"/>
        <d v="2020-05-08T00:00:00"/>
        <d v="2020-05-09T00:00:00"/>
        <d v="2020-05-12T00:00:00"/>
        <d v="2020-05-13T00:00:00"/>
        <d v="2020-05-14T00:00:00"/>
        <d v="2020-05-15T00:00:00"/>
        <d v="2020-05-16T00:00:00"/>
        <d v="2020-05-18T00:00:00"/>
        <d v="2020-05-20T00:00:00"/>
        <d v="2020-05-21T00:00:00"/>
        <d v="2020-05-22T00:00:00"/>
        <d v="2020-05-23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6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0T00:00:00"/>
        <d v="2020-06-23T00:00:00"/>
        <d v="2020-06-29T00:00:00"/>
        <d v="2020-06-30T00:00:00"/>
        <d v="2020-07-03T00:00:00"/>
        <d v="2020-07-08T00:00:00"/>
        <d v="2020-07-10T00:00:00"/>
        <d v="2020-07-11T00:00:00"/>
        <d v="2020-07-12T00:00:00"/>
        <d v="2020-07-14T00:00:00"/>
        <d v="2020-07-15T00:00:00"/>
        <d v="2020-07-17T00:00:00"/>
        <d v="2020-07-20T00:00:00"/>
        <d v="2020-07-21T00:00:00"/>
      </sharedItems>
    </cacheField>
    <cacheField name="Fecha Inhabilitación SITC" numFmtId="0">
      <sharedItems containsDate="1" containsMixedTypes="1" minDate="1900-01-06T00:00:00" maxDate="2020-07-24T00:00:00"/>
    </cacheField>
    <cacheField name="SITUACION" numFmtId="0">
      <sharedItems count="3">
        <s v="INHABILITADA"/>
        <s v="BLOQUEADA"/>
        <s v="EVENTO"/>
      </sharedItems>
    </cacheField>
    <cacheField name="UP" numFmtId="0">
      <sharedItems/>
    </cacheField>
    <cacheField name="Establecimiento" numFmtId="0">
      <sharedItems/>
    </cacheField>
    <cacheField name="Especie" numFmtId="0">
      <sharedItems count="2">
        <s v="LIMON"/>
        <s v="NARANJA"/>
      </sharedItems>
    </cacheField>
    <cacheField name="Causa" numFmtId="0">
      <sharedItems count="3">
        <s v="MANCHA"/>
        <s v="CANCRO"/>
        <s v="MOSCA"/>
      </sharedItems>
    </cacheField>
    <cacheField name="Lugar" numFmtId="0">
      <sharedItems count="1">
        <s v="EMPAQUE"/>
      </sharedItems>
    </cacheField>
    <cacheField name="Empaqu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">
  <r>
    <n v="1"/>
    <x v="0"/>
    <d v="2020-04-17T00:00:00"/>
    <x v="0"/>
    <s v="TU-0023-001"/>
    <s v="TU-0023"/>
    <x v="0"/>
    <x v="0"/>
    <x v="0"/>
    <s v="CITRUSVIL S.A."/>
  </r>
  <r>
    <n v="3"/>
    <x v="1"/>
    <d v="2020-04-18T00:00:00"/>
    <x v="0"/>
    <s v="TU-0009-010"/>
    <s v="TU-0009"/>
    <x v="0"/>
    <x v="0"/>
    <x v="0"/>
    <s v="VICENTE TRÁPANI S.A."/>
  </r>
  <r>
    <n v="4"/>
    <x v="2"/>
    <s v="SIN INHABILITACION"/>
    <x v="1"/>
    <s v="TU-0426-026"/>
    <s v="TU-0426"/>
    <x v="0"/>
    <x v="1"/>
    <x v="0"/>
    <s v="FRANCISCO E. MUDAD"/>
  </r>
  <r>
    <n v="6"/>
    <x v="3"/>
    <d v="2020-04-18T00:00:00"/>
    <x v="0"/>
    <s v="TU-0019-021"/>
    <s v="TU-0019"/>
    <x v="0"/>
    <x v="0"/>
    <x v="0"/>
    <s v="VICENTE TRÁPANI S.A."/>
  </r>
  <r>
    <n v="7"/>
    <x v="4"/>
    <d v="2020-04-22T00:00:00"/>
    <x v="0"/>
    <s v="TU-0018-024"/>
    <s v="TU-0018"/>
    <x v="0"/>
    <x v="1"/>
    <x v="0"/>
    <s v="CITRUSVIL S.A."/>
  </r>
  <r>
    <n v="8"/>
    <x v="4"/>
    <d v="2020-04-22T00:00:00"/>
    <x v="0"/>
    <s v="TU-0426-013"/>
    <s v="TU-0426"/>
    <x v="0"/>
    <x v="1"/>
    <x v="0"/>
    <s v="FRANCISCO E. MUDAD"/>
  </r>
  <r>
    <n v="9"/>
    <x v="4"/>
    <d v="2020-04-23T00:00:00"/>
    <x v="0"/>
    <s v="TU-0019-018"/>
    <s v="TU-0019"/>
    <x v="0"/>
    <x v="1"/>
    <x v="0"/>
    <s v="VICENTE TRÁPANI S.A."/>
  </r>
  <r>
    <n v="10"/>
    <x v="4"/>
    <d v="2020-04-22T00:00:00"/>
    <x v="0"/>
    <s v="TU-0009-003"/>
    <s v="TU-0009"/>
    <x v="0"/>
    <x v="0"/>
    <x v="0"/>
    <s v="VICENTE TRÁPANI S.A."/>
  </r>
  <r>
    <n v="11"/>
    <x v="5"/>
    <d v="2020-04-24T00:00:00"/>
    <x v="0"/>
    <s v="TU-0123-009"/>
    <s v="TU-0123"/>
    <x v="0"/>
    <x v="2"/>
    <x v="0"/>
    <s v="S.A. SAN MIGUEL"/>
  </r>
  <r>
    <n v="12"/>
    <x v="6"/>
    <d v="2020-04-27T00:00:00"/>
    <x v="0"/>
    <s v="TU-0426-038"/>
    <s v="TU-0426"/>
    <x v="0"/>
    <x v="1"/>
    <x v="0"/>
    <s v="FRANCISCO E. MUDAD"/>
  </r>
  <r>
    <n v="13"/>
    <x v="7"/>
    <d v="2020-04-28T00:00:00"/>
    <x v="0"/>
    <s v="TU-0558-002"/>
    <s v="TU-0558"/>
    <x v="0"/>
    <x v="0"/>
    <x v="0"/>
    <s v="LATIN LEMON S.A."/>
  </r>
  <r>
    <n v="14"/>
    <x v="7"/>
    <s v="SIN INHABILITACION"/>
    <x v="1"/>
    <s v="TU-0024-038"/>
    <s v="TU-0024"/>
    <x v="0"/>
    <x v="1"/>
    <x v="0"/>
    <s v="CITRUSVIL S.A."/>
  </r>
  <r>
    <n v="15"/>
    <x v="7"/>
    <s v="SIN INHABILITACION"/>
    <x v="1"/>
    <s v="TU-0337-002"/>
    <s v="TU-0337"/>
    <x v="0"/>
    <x v="1"/>
    <x v="0"/>
    <s v="LATIN LEMON S.A."/>
  </r>
  <r>
    <n v="16"/>
    <x v="8"/>
    <d v="2020-04-28T00:00:00"/>
    <x v="0"/>
    <s v="TU-0502-002"/>
    <s v="TU-0502"/>
    <x v="0"/>
    <x v="0"/>
    <x v="0"/>
    <s v="HERECITRUS S.R.L"/>
  </r>
  <r>
    <n v="17"/>
    <x v="8"/>
    <d v="2020-04-28T00:00:00"/>
    <x v="0"/>
    <s v="TU-0009-009"/>
    <s v="TU-0009"/>
    <x v="0"/>
    <x v="0"/>
    <x v="0"/>
    <s v="VICENTE TRÁPANI S.A."/>
  </r>
  <r>
    <n v="18"/>
    <x v="9"/>
    <d v="2020-04-30T00:00:00"/>
    <x v="0"/>
    <s v="TU-0013-001"/>
    <s v="TU-0013"/>
    <x v="0"/>
    <x v="0"/>
    <x v="0"/>
    <s v="MARTÍNEZ NAVARRO S.A."/>
  </r>
  <r>
    <n v="19"/>
    <x v="10"/>
    <d v="2020-04-30T00:00:00"/>
    <x v="0"/>
    <s v="TU-0003-006"/>
    <s v="TU-0003"/>
    <x v="0"/>
    <x v="1"/>
    <x v="0"/>
    <s v="BORMAR S.A."/>
  </r>
  <r>
    <n v="20"/>
    <x v="10"/>
    <d v="2020-04-30T00:00:00"/>
    <x v="0"/>
    <s v="TU-0013-008"/>
    <s v="TU-0013"/>
    <x v="0"/>
    <x v="0"/>
    <x v="0"/>
    <s v="MARTÍNEZ NAVARRO S.A."/>
  </r>
  <r>
    <n v="21"/>
    <x v="10"/>
    <d v="2020-04-30T00:00:00"/>
    <x v="0"/>
    <s v="TU-0018-026"/>
    <s v="TU-0018"/>
    <x v="0"/>
    <x v="1"/>
    <x v="0"/>
    <s v="CITRUSVIL S.A."/>
  </r>
  <r>
    <n v="22"/>
    <x v="10"/>
    <s v="SIN INHABILITACION"/>
    <x v="1"/>
    <s v="TU-0308-010"/>
    <s v="TU-0308"/>
    <x v="0"/>
    <x v="1"/>
    <x v="0"/>
    <s v="JUAN MANUEL ROTTA"/>
  </r>
  <r>
    <n v="23"/>
    <x v="10"/>
    <s v="SIN INHABILITACION"/>
    <x v="1"/>
    <s v="TU-0188-002"/>
    <s v="TU-0188"/>
    <x v="0"/>
    <x v="1"/>
    <x v="0"/>
    <s v="LATIN LEMON S.A."/>
  </r>
  <r>
    <n v="25"/>
    <x v="11"/>
    <d v="2020-05-04T00:00:00"/>
    <x v="0"/>
    <s v="TU-0019-011"/>
    <s v="TU-0019"/>
    <x v="0"/>
    <x v="0"/>
    <x v="0"/>
    <s v="VICENTE TRÁPANI S.A."/>
  </r>
  <r>
    <n v="26"/>
    <x v="11"/>
    <d v="2020-05-05T00:00:00"/>
    <x v="0"/>
    <s v="TU-0325-005"/>
    <s v="TU-0325"/>
    <x v="0"/>
    <x v="1"/>
    <x v="0"/>
    <s v="LATIN LEMON S.A."/>
  </r>
  <r>
    <n v="27"/>
    <x v="11"/>
    <s v="SIN INHABILITACION"/>
    <x v="1"/>
    <s v="TU-0400-008"/>
    <s v="TU-0400"/>
    <x v="0"/>
    <x v="1"/>
    <x v="0"/>
    <s v="ARBOLAR S.A."/>
  </r>
  <r>
    <n v="29"/>
    <x v="12"/>
    <s v="SIN INHABILITACION"/>
    <x v="1"/>
    <s v="TU-0353-040"/>
    <s v="TU-0353"/>
    <x v="0"/>
    <x v="1"/>
    <x v="0"/>
    <s v="S.A. VERACRUZ"/>
  </r>
  <r>
    <n v="30"/>
    <x v="12"/>
    <s v="SIN INHABILITACION"/>
    <x v="1"/>
    <s v="TU-0393-013"/>
    <s v="TU-0393"/>
    <x v="0"/>
    <x v="1"/>
    <x v="0"/>
    <s v="MARTÍNEZ NAVARRO S.A."/>
  </r>
  <r>
    <n v="31"/>
    <x v="13"/>
    <d v="2020-05-05T00:00:00"/>
    <x v="0"/>
    <s v="TU-0388-030"/>
    <s v="TU-0388"/>
    <x v="0"/>
    <x v="1"/>
    <x v="0"/>
    <s v="LATIN LEMON S.A."/>
  </r>
  <r>
    <n v="33"/>
    <x v="14"/>
    <d v="1900-01-06T00:00:00"/>
    <x v="0"/>
    <s v="TU-0034-012"/>
    <s v="TU-0034"/>
    <x v="0"/>
    <x v="1"/>
    <x v="0"/>
    <s v="CITRUSVIL S.A."/>
  </r>
  <r>
    <n v="35"/>
    <x v="15"/>
    <d v="2020-05-07T00:00:00"/>
    <x v="0"/>
    <s v="TU-0201-001"/>
    <s v="TU-0201"/>
    <x v="0"/>
    <x v="0"/>
    <x v="0"/>
    <s v="SAGITARIO EXPORTACIONES S.R.L."/>
  </r>
  <r>
    <n v="36"/>
    <x v="15"/>
    <d v="2020-05-08T00:00:00"/>
    <x v="0"/>
    <s v="TU-0262-052"/>
    <s v="TU-0262"/>
    <x v="0"/>
    <x v="1"/>
    <x v="0"/>
    <s v="S.A. VERACRUZ"/>
  </r>
  <r>
    <n v="37"/>
    <x v="15"/>
    <d v="2020-05-07T00:00:00"/>
    <x v="0"/>
    <s v="TU-0557-001"/>
    <s v="TU-0557"/>
    <x v="0"/>
    <x v="0"/>
    <x v="0"/>
    <s v="S.A. SAN MIGUEL"/>
  </r>
  <r>
    <n v="38"/>
    <x v="15"/>
    <s v="SIN INHABILITACION"/>
    <x v="1"/>
    <s v="TU-0301-028"/>
    <s v="TU-0301"/>
    <x v="0"/>
    <x v="1"/>
    <x v="0"/>
    <s v="HERECITRUS S.R.L"/>
  </r>
  <r>
    <n v="42"/>
    <x v="16"/>
    <d v="2020-05-09T00:00:00"/>
    <x v="0"/>
    <s v="TU-0201-004"/>
    <s v="TU-0201"/>
    <x v="0"/>
    <x v="0"/>
    <x v="0"/>
    <s v="SAGITARIO EXPORTACIONES S.R.L."/>
  </r>
  <r>
    <n v="43"/>
    <x v="16"/>
    <s v="SIN INHABILITACION"/>
    <x v="1"/>
    <s v="TU-0233-009"/>
    <s v="TU-0233"/>
    <x v="0"/>
    <x v="1"/>
    <x v="0"/>
    <s v="DIEGO ZAMORA E HIJO S.R.L."/>
  </r>
  <r>
    <n v="44"/>
    <x v="16"/>
    <d v="2020-05-11T00:00:00"/>
    <x v="0"/>
    <s v="SA-0057-011"/>
    <s v="SA-0057"/>
    <x v="0"/>
    <x v="0"/>
    <x v="0"/>
    <s v="RAMÓN TUMA S.A."/>
  </r>
  <r>
    <n v="45"/>
    <x v="17"/>
    <d v="2020-05-11T00:00:00"/>
    <x v="0"/>
    <s v="TU-0325-003"/>
    <s v="TU-0325"/>
    <x v="0"/>
    <x v="1"/>
    <x v="0"/>
    <s v="LATIN LEMON S.A."/>
  </r>
  <r>
    <n v="46"/>
    <x v="17"/>
    <d v="2020-05-11T00:00:00"/>
    <x v="0"/>
    <s v="TU-0418-026"/>
    <s v="TU-0418"/>
    <x v="0"/>
    <x v="0"/>
    <x v="0"/>
    <s v="LATIN LEMON S.A."/>
  </r>
  <r>
    <n v="47"/>
    <x v="17"/>
    <d v="2020-05-11T00:00:00"/>
    <x v="0"/>
    <s v="TU-0566-003"/>
    <s v="TU-0566"/>
    <x v="0"/>
    <x v="0"/>
    <x v="0"/>
    <s v="LATIN LEMON S.A."/>
  </r>
  <r>
    <n v="48"/>
    <x v="17"/>
    <s v="SIN INHABILITACION"/>
    <x v="1"/>
    <s v="TU-0435-005"/>
    <s v="TU-0435"/>
    <x v="0"/>
    <x v="1"/>
    <x v="0"/>
    <s v="HIJOS DE NORBERTO ESPARZA S.R.L."/>
  </r>
  <r>
    <n v="50"/>
    <x v="18"/>
    <s v="SIN INHABILITACION"/>
    <x v="1"/>
    <s v="TU-0057-003"/>
    <s v="TU-0057"/>
    <x v="0"/>
    <x v="1"/>
    <x v="0"/>
    <s v="CITRUSVIL S.A."/>
  </r>
  <r>
    <n v="53"/>
    <x v="19"/>
    <d v="2020-05-13T00:00:00"/>
    <x v="0"/>
    <s v="TU-0501-005"/>
    <s v="TU-0501"/>
    <x v="0"/>
    <x v="0"/>
    <x v="0"/>
    <s v="SAGITARIO EXPORTACIONES S.R.L."/>
  </r>
  <r>
    <n v="54"/>
    <x v="19"/>
    <d v="2020-05-13T00:00:00"/>
    <x v="0"/>
    <s v="TU-0034-026"/>
    <s v="TU-0034"/>
    <x v="0"/>
    <x v="1"/>
    <x v="0"/>
    <s v="CITRUSVIL S.A."/>
  </r>
  <r>
    <n v="55"/>
    <x v="19"/>
    <d v="2020-05-13T00:00:00"/>
    <x v="0"/>
    <s v="TU-0145-007"/>
    <s v="TU-0145"/>
    <x v="0"/>
    <x v="0"/>
    <x v="0"/>
    <s v="MARTÍNEZ NAVARRO S.A."/>
  </r>
  <r>
    <n v="58"/>
    <x v="20"/>
    <s v="14/50/2020"/>
    <x v="0"/>
    <s v="TU-0023-013"/>
    <s v="TU-0023"/>
    <x v="0"/>
    <x v="0"/>
    <x v="0"/>
    <s v="CITRUSVIL S.A."/>
  </r>
  <r>
    <n v="59"/>
    <x v="20"/>
    <s v="SIN INHABILITACION"/>
    <x v="1"/>
    <s v="TU-0175-005"/>
    <s v="TU-0175"/>
    <x v="0"/>
    <x v="1"/>
    <x v="0"/>
    <s v="LATIN LEMON S.A."/>
  </r>
  <r>
    <n v="61"/>
    <x v="21"/>
    <s v="15/50/2020"/>
    <x v="0"/>
    <s v="TU-0057-008"/>
    <s v="TU-0057"/>
    <x v="0"/>
    <x v="0"/>
    <x v="0"/>
    <s v="CITRUSVIL S.A."/>
  </r>
  <r>
    <n v="62"/>
    <x v="21"/>
    <s v="15/50/2020"/>
    <x v="0"/>
    <s v="TU-0426-018"/>
    <s v="TU-0426"/>
    <x v="0"/>
    <x v="1"/>
    <x v="0"/>
    <s v="FRANCISCO E. MUDAD"/>
  </r>
  <r>
    <n v="63"/>
    <x v="21"/>
    <d v="2020-05-18T00:00:00"/>
    <x v="0"/>
    <s v="TU-0123-004"/>
    <s v="TU-0123"/>
    <x v="0"/>
    <x v="0"/>
    <x v="0"/>
    <s v="CITRUSVIL S.A."/>
  </r>
  <r>
    <n v="64"/>
    <x v="21"/>
    <d v="2020-05-21T00:00:00"/>
    <x v="0"/>
    <s v="SA-0017-012"/>
    <s v="SA-0017"/>
    <x v="0"/>
    <x v="1"/>
    <x v="0"/>
    <s v="LA MORALEJA"/>
  </r>
  <r>
    <n v="65"/>
    <x v="22"/>
    <d v="2020-05-18T00:00:00"/>
    <x v="0"/>
    <s v="TU-0057-004"/>
    <s v="TU-0057"/>
    <x v="0"/>
    <x v="0"/>
    <x v="0"/>
    <s v="CITRUSVIL S.A."/>
  </r>
  <r>
    <n v="66"/>
    <x v="22"/>
    <d v="2020-05-18T00:00:00"/>
    <x v="0"/>
    <s v="TU-0259-023"/>
    <s v="TU-0259"/>
    <x v="0"/>
    <x v="0"/>
    <x v="0"/>
    <s v="LATIN LEMON S.A."/>
  </r>
  <r>
    <n v="68"/>
    <x v="23"/>
    <d v="2020-05-19T00:00:00"/>
    <x v="0"/>
    <s v="TU-0184-002"/>
    <s v="TU-0184"/>
    <x v="0"/>
    <x v="0"/>
    <x v="0"/>
    <s v="HIJOS DE NORBERTO ESPARZA S.R.L."/>
  </r>
  <r>
    <n v="69"/>
    <x v="23"/>
    <d v="2020-05-19T00:00:00"/>
    <x v="0"/>
    <s v="TU-0184-007"/>
    <s v="TU-0184"/>
    <x v="0"/>
    <x v="0"/>
    <x v="0"/>
    <s v="HIJOS DE NORBERTO ESPARZA S.R.L."/>
  </r>
  <r>
    <n v="70"/>
    <x v="23"/>
    <d v="2020-05-19T00:00:00"/>
    <x v="0"/>
    <s v="TU-0184-003"/>
    <s v="TU-0184"/>
    <x v="0"/>
    <x v="0"/>
    <x v="0"/>
    <s v="HIJOS DE NORBERTO ESPARZA S.R.L."/>
  </r>
  <r>
    <n v="71"/>
    <x v="23"/>
    <d v="2020-05-19T00:00:00"/>
    <x v="0"/>
    <s v="TU-0184-006"/>
    <s v="TU-0184"/>
    <x v="0"/>
    <x v="0"/>
    <x v="0"/>
    <s v="HIJOS DE NORBERTO ESPARZA S.R.L."/>
  </r>
  <r>
    <n v="72"/>
    <x v="23"/>
    <d v="2020-05-19T00:00:00"/>
    <x v="0"/>
    <s v="TU-0184-008"/>
    <s v="TU-0184"/>
    <x v="0"/>
    <x v="0"/>
    <x v="0"/>
    <s v="HIJOS DE NORBERTO ESPARZA S.R.L."/>
  </r>
  <r>
    <n v="74"/>
    <x v="24"/>
    <s v="SIN INHABILITACION"/>
    <x v="1"/>
    <s v="TU-0077-003"/>
    <s v="TU-0077"/>
    <x v="0"/>
    <x v="1"/>
    <x v="0"/>
    <s v="JUAN CARLOS CALCERANO"/>
  </r>
  <r>
    <n v="75"/>
    <x v="24"/>
    <s v="SIN INHABILITACION"/>
    <x v="1"/>
    <s v="TU-0472-005"/>
    <s v="TU-0472"/>
    <x v="0"/>
    <x v="1"/>
    <x v="0"/>
    <s v="LATIN LEMON S.A."/>
  </r>
  <r>
    <n v="76"/>
    <x v="24"/>
    <s v="SIN INHABILITACION"/>
    <x v="1"/>
    <s v="TU-0182-009"/>
    <s v="TU-0182"/>
    <x v="0"/>
    <x v="1"/>
    <x v="0"/>
    <s v="ARGENTILEMON"/>
  </r>
  <r>
    <n v="77"/>
    <x v="24"/>
    <s v="SIN INHABILITACION"/>
    <x v="1"/>
    <s v="TU-0016-003"/>
    <s v="TU-0016"/>
    <x v="0"/>
    <x v="1"/>
    <x v="0"/>
    <s v="LATIN LEMON S.A."/>
  </r>
  <r>
    <n v="78"/>
    <x v="25"/>
    <d v="2020-05-20T00:00:00"/>
    <x v="0"/>
    <s v="TU-0356-002"/>
    <s v="TU-0356"/>
    <x v="0"/>
    <x v="0"/>
    <x v="0"/>
    <s v="S.A. VERACRUZ"/>
  </r>
  <r>
    <n v="79"/>
    <x v="25"/>
    <s v="SIN INHABILITACION"/>
    <x v="1"/>
    <s v="TU-0409-009"/>
    <s v="TU-0409"/>
    <x v="0"/>
    <x v="1"/>
    <x v="0"/>
    <s v="LAPACHO AMARILLO S.A."/>
  </r>
  <r>
    <n v="80"/>
    <x v="25"/>
    <d v="2020-05-20T00:00:00"/>
    <x v="0"/>
    <s v="TU-0034-028"/>
    <s v="TU-0034"/>
    <x v="0"/>
    <x v="1"/>
    <x v="0"/>
    <s v="CITRUSVIL"/>
  </r>
  <r>
    <n v="81"/>
    <x v="25"/>
    <d v="2020-05-21T00:00:00"/>
    <x v="0"/>
    <s v="TU-0023-009"/>
    <s v="TU-0023"/>
    <x v="0"/>
    <x v="0"/>
    <x v="0"/>
    <s v="CITRUSVIL"/>
  </r>
  <r>
    <n v="82"/>
    <x v="25"/>
    <s v="SIN INHABILITACION"/>
    <x v="1"/>
    <s v="TU-0276-006"/>
    <s v="TU-0276"/>
    <x v="0"/>
    <x v="1"/>
    <x v="0"/>
    <s v="ARBOLAR"/>
  </r>
  <r>
    <n v="88"/>
    <x v="26"/>
    <d v="2020-05-22T00:00:00"/>
    <x v="1"/>
    <s v="TU-0128-006"/>
    <s v="TU-0128"/>
    <x v="0"/>
    <x v="0"/>
    <x v="0"/>
    <s v="IGNACIO TRAPANI"/>
  </r>
  <r>
    <n v="89"/>
    <x v="26"/>
    <d v="2020-05-22T00:00:00"/>
    <x v="1"/>
    <s v="JU-0026-010"/>
    <s v="JU-0026"/>
    <x v="0"/>
    <x v="0"/>
    <x v="0"/>
    <s v="LEDESMA"/>
  </r>
  <r>
    <n v="90"/>
    <x v="26"/>
    <d v="2020-05-26T00:00:00"/>
    <x v="0"/>
    <s v="TU-0349-002"/>
    <s v="TU-0349"/>
    <x v="0"/>
    <x v="0"/>
    <x v="0"/>
    <s v="LATIN LEMON S.A."/>
  </r>
  <r>
    <n v="97"/>
    <x v="27"/>
    <d v="2020-05-26T00:00:00"/>
    <x v="0"/>
    <s v="TU-0183-001"/>
    <s v="TU-0183"/>
    <x v="0"/>
    <x v="0"/>
    <x v="0"/>
    <s v="HIJOS DE NORBERTO ESPARZA S.R.L."/>
  </r>
  <r>
    <n v="98"/>
    <x v="27"/>
    <d v="2020-05-26T00:00:00"/>
    <x v="0"/>
    <s v="TU-0360-001"/>
    <s v="TU-0360"/>
    <x v="0"/>
    <x v="0"/>
    <x v="0"/>
    <s v="HERECITRUS"/>
  </r>
  <r>
    <n v="99"/>
    <x v="27"/>
    <s v="SIN INHABILITACION"/>
    <x v="1"/>
    <s v="TU-0584-001"/>
    <s v="TU-0584"/>
    <x v="0"/>
    <x v="1"/>
    <x v="0"/>
    <s v="VICENTE TRAPANI"/>
  </r>
  <r>
    <n v="103"/>
    <x v="28"/>
    <d v="2020-05-27T00:00:00"/>
    <x v="1"/>
    <s v="TU-0262-020"/>
    <s v="TU-0262"/>
    <x v="0"/>
    <x v="1"/>
    <x v="0"/>
    <s v="S.A. VERACRUZ"/>
  </r>
  <r>
    <n v="104"/>
    <x v="28"/>
    <d v="2020-05-27T00:00:00"/>
    <x v="1"/>
    <s v="JU-0026-013"/>
    <s v="JU-0026"/>
    <x v="0"/>
    <x v="0"/>
    <x v="0"/>
    <s v="LEDESMA"/>
  </r>
  <r>
    <n v="105"/>
    <x v="28"/>
    <d v="2020-05-27T00:00:00"/>
    <x v="1"/>
    <s v="TU-0034-047"/>
    <s v="TU-0034"/>
    <x v="0"/>
    <x v="0"/>
    <x v="0"/>
    <s v="CITRUSVIL"/>
  </r>
  <r>
    <n v="107"/>
    <x v="29"/>
    <d v="2020-05-28T00:00:00"/>
    <x v="1"/>
    <s v="TU-0201-007"/>
    <s v="TU-0201"/>
    <x v="0"/>
    <x v="0"/>
    <x v="0"/>
    <s v="NIDEPLUS"/>
  </r>
  <r>
    <n v="108"/>
    <x v="29"/>
    <d v="2020-05-28T00:00:00"/>
    <x v="1"/>
    <s v="TU-0450-008"/>
    <s v="TU-0450"/>
    <x v="0"/>
    <x v="0"/>
    <x v="0"/>
    <s v="CITRUSVIL"/>
  </r>
  <r>
    <n v="109"/>
    <x v="29"/>
    <d v="2020-05-28T00:00:00"/>
    <x v="1"/>
    <s v="TU-0353-013"/>
    <s v="TU-0353"/>
    <x v="0"/>
    <x v="1"/>
    <x v="0"/>
    <s v="S.A. VERACRUZ"/>
  </r>
  <r>
    <n v="110"/>
    <x v="30"/>
    <s v="SIN INHABILITACION"/>
    <x v="1"/>
    <s v="TU-0436-003"/>
    <s v="TU-0436"/>
    <x v="0"/>
    <x v="1"/>
    <x v="0"/>
    <s v="CITROMAX"/>
  </r>
  <r>
    <n v="111"/>
    <x v="30"/>
    <s v="SIN INHABILITACION"/>
    <x v="1"/>
    <s v="TU-0163-001"/>
    <s v="TU-0163"/>
    <x v="0"/>
    <x v="1"/>
    <x v="0"/>
    <s v="LATIN LEMON S.A."/>
  </r>
  <r>
    <n v="112"/>
    <x v="31"/>
    <d v="2020-05-31T00:00:00"/>
    <x v="0"/>
    <s v="TU-0185-008"/>
    <s v="TU-0185"/>
    <x v="0"/>
    <x v="0"/>
    <x v="0"/>
    <s v="SAGITARIO EXPORTACIONES"/>
  </r>
  <r>
    <n v="113"/>
    <x v="31"/>
    <d v="2020-05-31T00:00:00"/>
    <x v="0"/>
    <s v="TU-063-002"/>
    <s v="TU-0063"/>
    <x v="0"/>
    <x v="0"/>
    <x v="0"/>
    <s v=" "/>
  </r>
  <r>
    <n v="114"/>
    <x v="32"/>
    <d v="2020-05-29T00:00:00"/>
    <x v="0"/>
    <s v="JU-0026-007"/>
    <s v="JU-0026"/>
    <x v="0"/>
    <x v="0"/>
    <x v="0"/>
    <s v="LEDESMA S.A.A.I."/>
  </r>
  <r>
    <n v="115"/>
    <x v="32"/>
    <s v="SIN INHABILITACION"/>
    <x v="1"/>
    <s v="TU-0486-002"/>
    <s v="TU-0486"/>
    <x v="0"/>
    <x v="1"/>
    <x v="0"/>
    <s v="CITROMAX SACI"/>
  </r>
  <r>
    <n v="116"/>
    <x v="32"/>
    <d v="2020-05-29T00:00:00"/>
    <x v="0"/>
    <s v="TU-0342-018"/>
    <s v="TU-0342"/>
    <x v="0"/>
    <x v="0"/>
    <x v="0"/>
    <s v="CITRUSVIL"/>
  </r>
  <r>
    <n v="117"/>
    <x v="32"/>
    <d v="2020-05-29T00:00:00"/>
    <x v="0"/>
    <s v="TU-0584-007"/>
    <s v="TU-0584"/>
    <x v="0"/>
    <x v="0"/>
    <x v="0"/>
    <s v="VICENTE TRÁPANI S.A."/>
  </r>
  <r>
    <n v="118"/>
    <x v="32"/>
    <d v="2020-05-29T00:00:00"/>
    <x v="0"/>
    <s v="TU-0544-004"/>
    <s v="TU-0544"/>
    <x v="0"/>
    <x v="0"/>
    <x v="0"/>
    <s v="SAGITARIO EXPORTACIONES"/>
  </r>
  <r>
    <n v="119"/>
    <x v="32"/>
    <d v="2020-06-01T00:00:00"/>
    <x v="0"/>
    <s v="TU-0561-002"/>
    <s v="TU-0561"/>
    <x v="0"/>
    <x v="1"/>
    <x v="0"/>
    <s v="LATIN LEMON S.A."/>
  </r>
  <r>
    <n v="120"/>
    <x v="33"/>
    <d v="2020-06-02T00:00:00"/>
    <x v="0"/>
    <s v="TU-0034-046"/>
    <s v="TU-0034"/>
    <x v="0"/>
    <x v="0"/>
    <x v="0"/>
    <s v="CITRUSVIL"/>
  </r>
  <r>
    <n v="121"/>
    <x v="33"/>
    <s v="SIN INHABILITACION"/>
    <x v="1"/>
    <s v="TU-0305-003"/>
    <s v="TU-0305"/>
    <x v="0"/>
    <x v="1"/>
    <x v="0"/>
    <s v="SAGITARIO EXPORTACIONES"/>
  </r>
  <r>
    <n v="122"/>
    <x v="33"/>
    <s v="SIN INHABILITACION"/>
    <x v="1"/>
    <s v="TU-0160-002"/>
    <s v="TU-0160"/>
    <x v="0"/>
    <x v="1"/>
    <x v="0"/>
    <s v="LATIN LEMON S.A."/>
  </r>
  <r>
    <n v="124"/>
    <x v="34"/>
    <d v="2020-06-02T00:00:00"/>
    <x v="0"/>
    <s v="TU-0085-001"/>
    <s v="TU-0085"/>
    <x v="0"/>
    <x v="0"/>
    <x v="0"/>
    <s v="JUAN CARLOS CALCERANO"/>
  </r>
  <r>
    <n v="125"/>
    <x v="34"/>
    <d v="2020-06-02T00:00:00"/>
    <x v="0"/>
    <s v="TU-0040-010"/>
    <s v="TU-0040"/>
    <x v="0"/>
    <x v="0"/>
    <x v="0"/>
    <s v="CITRUSVIL"/>
  </r>
  <r>
    <n v="126"/>
    <x v="34"/>
    <d v="2020-06-03T00:00:00"/>
    <x v="0"/>
    <s v="TU-0035-26"/>
    <s v="TU-0035"/>
    <x v="0"/>
    <x v="0"/>
    <x v="0"/>
    <s v="CITRUSVIL"/>
  </r>
  <r>
    <n v="129"/>
    <x v="35"/>
    <d v="2020-06-04T00:00:00"/>
    <x v="0"/>
    <s v="TU-0393-010"/>
    <s v="TU-0393"/>
    <x v="0"/>
    <x v="1"/>
    <x v="0"/>
    <s v="MARTINEZ NAVARRO"/>
  </r>
  <r>
    <n v="130"/>
    <x v="35"/>
    <s v="SIN INHABILITACION"/>
    <x v="1"/>
    <s v="TU-0266-010"/>
    <s v="TU-0266"/>
    <x v="0"/>
    <x v="1"/>
    <x v="0"/>
    <s v="CITROMAX SACI"/>
  </r>
  <r>
    <n v="131"/>
    <x v="35"/>
    <d v="2020-06-01T00:00:00"/>
    <x v="0"/>
    <s v="TU-0040-009"/>
    <s v="TU-0040"/>
    <x v="0"/>
    <x v="0"/>
    <x v="0"/>
    <s v="CITRUSVIL"/>
  </r>
  <r>
    <n v="132"/>
    <x v="35"/>
    <d v="2020-06-04T00:00:00"/>
    <x v="0"/>
    <s v="TU-0160-001"/>
    <s v="TU-0160"/>
    <x v="0"/>
    <x v="1"/>
    <x v="0"/>
    <s v="LATIN LEMON S.A."/>
  </r>
  <r>
    <n v="133"/>
    <x v="35"/>
    <s v="SIN INHABILITACION"/>
    <x v="1"/>
    <s v="TU-0563-004"/>
    <s v="TU-0563"/>
    <x v="0"/>
    <x v="1"/>
    <x v="0"/>
    <s v="SAN MIGUEL"/>
  </r>
  <r>
    <n v="136"/>
    <x v="36"/>
    <d v="2020-06-04T00:00:00"/>
    <x v="0"/>
    <s v="TU-0354-020"/>
    <s v="TU-0354"/>
    <x v="0"/>
    <x v="1"/>
    <x v="0"/>
    <s v="VERACRUZ"/>
  </r>
  <r>
    <n v="137"/>
    <x v="36"/>
    <d v="2020-06-04T00:00:00"/>
    <x v="0"/>
    <s v="TU-0563-005"/>
    <s v="TU-0563"/>
    <x v="0"/>
    <x v="1"/>
    <x v="0"/>
    <s v="LATIN LEMON S.A."/>
  </r>
  <r>
    <n v="140"/>
    <x v="37"/>
    <s v="a la espera de lab"/>
    <x v="1"/>
    <s v="TU-0559-006"/>
    <s v="TU-0559"/>
    <x v="0"/>
    <x v="0"/>
    <x v="0"/>
    <s v="LATIN LEMON S.A."/>
  </r>
  <r>
    <n v="141"/>
    <x v="37"/>
    <d v="2020-06-07T00:00:00"/>
    <x v="0"/>
    <s v="TU-0430-007"/>
    <s v="TU-0430"/>
    <x v="0"/>
    <x v="0"/>
    <x v="0"/>
    <s v="CITRUSVIL"/>
  </r>
  <r>
    <n v="142"/>
    <x v="37"/>
    <d v="2020-06-07T00:00:00"/>
    <x v="0"/>
    <s v="TU-0062-011"/>
    <s v="TU-0062"/>
    <x v="0"/>
    <x v="0"/>
    <x v="0"/>
    <s v="VICENTE TRÁPANI S.A."/>
  </r>
  <r>
    <n v="143"/>
    <x v="37"/>
    <s v="SIN INHABILITACION"/>
    <x v="1"/>
    <s v="TU-0199-010"/>
    <s v="TU-0199"/>
    <x v="0"/>
    <x v="1"/>
    <x v="0"/>
    <s v="SAGITARIO EXPORTACIONES"/>
  </r>
  <r>
    <n v="144"/>
    <x v="37"/>
    <d v="2020-06-07T00:00:00"/>
    <x v="0"/>
    <s v="TU-0024-037"/>
    <s v="TU-0024"/>
    <x v="0"/>
    <x v="1"/>
    <x v="0"/>
    <s v="CITRUSVIL"/>
  </r>
  <r>
    <n v="145"/>
    <x v="37"/>
    <d v="2020-06-07T00:00:00"/>
    <x v="0"/>
    <s v="TU-0036-029"/>
    <s v="TU-0036"/>
    <x v="0"/>
    <x v="0"/>
    <x v="0"/>
    <s v="CITRUSVIL"/>
  </r>
  <r>
    <n v="148"/>
    <x v="38"/>
    <d v="2020-06-08T00:00:00"/>
    <x v="1"/>
    <s v="TU-0023-014"/>
    <s v="TU-0023"/>
    <x v="0"/>
    <x v="0"/>
    <x v="0"/>
    <s v="CITRUSVIL"/>
  </r>
  <r>
    <n v="149"/>
    <x v="38"/>
    <s v="SIN INHABILITACION"/>
    <x v="1"/>
    <s v="TU-0429-005"/>
    <s v="TU-0429"/>
    <x v="0"/>
    <x v="1"/>
    <x v="0"/>
    <s v="CITRUSVIL"/>
  </r>
  <r>
    <n v="150"/>
    <x v="38"/>
    <d v="2020-06-08T00:00:00"/>
    <x v="0"/>
    <s v="TU-0063-004"/>
    <s v="TU-0063"/>
    <x v="0"/>
    <x v="0"/>
    <x v="0"/>
    <s v="VICENTE TRÁPANI S.A."/>
  </r>
  <r>
    <n v="151"/>
    <x v="38"/>
    <d v="2020-06-08T00:00:00"/>
    <x v="0"/>
    <s v="TU-0036-027"/>
    <s v="TU-0036"/>
    <x v="0"/>
    <x v="0"/>
    <x v="0"/>
    <s v="CITRUSVIL"/>
  </r>
  <r>
    <n v="153"/>
    <x v="39"/>
    <d v="2020-06-09T00:00:00"/>
    <x v="0"/>
    <s v="TU-0160-011"/>
    <s v="TU-0160"/>
    <x v="0"/>
    <x v="0"/>
    <x v="0"/>
    <s v="LATIN LEMON "/>
  </r>
  <r>
    <n v="154"/>
    <x v="39"/>
    <d v="2020-06-09T00:00:00"/>
    <x v="0"/>
    <s v="TU-0410-005"/>
    <s v="TU-0410"/>
    <x v="0"/>
    <x v="0"/>
    <x v="0"/>
    <s v="NIDEPLUS"/>
  </r>
  <r>
    <n v="155"/>
    <x v="39"/>
    <d v="2020-06-09T00:00:00"/>
    <x v="0"/>
    <s v="TU-0180-001"/>
    <s v="TU-0180"/>
    <x v="0"/>
    <x v="0"/>
    <x v="0"/>
    <s v="JUAN CARLOS CALCERANO "/>
  </r>
  <r>
    <n v="156"/>
    <x v="39"/>
    <s v="SIN INHABILITACION"/>
    <x v="1"/>
    <s v="TU-0327-007"/>
    <s v="TU-0327"/>
    <x v="0"/>
    <x v="1"/>
    <x v="0"/>
    <s v="AGROPECUARIA EL SAUCE "/>
  </r>
  <r>
    <n v="157"/>
    <x v="40"/>
    <d v="2020-06-10T00:00:00"/>
    <x v="0"/>
    <s v="TU-0563-006"/>
    <s v="TU-0563"/>
    <x v="0"/>
    <x v="1"/>
    <x v="0"/>
    <s v="LATIN LEMON "/>
  </r>
  <r>
    <n v="159"/>
    <x v="41"/>
    <d v="2020-06-10T00:00:00"/>
    <x v="0"/>
    <s v="TU-0272-004"/>
    <s v="TU-0272"/>
    <x v="0"/>
    <x v="0"/>
    <x v="0"/>
    <s v="JUAN CARLOS CALCERANO "/>
  </r>
  <r>
    <n v="160"/>
    <x v="41"/>
    <s v="SIN INHABILITACION"/>
    <x v="1"/>
    <s v="TU-0253-002"/>
    <s v="TU-0235"/>
    <x v="0"/>
    <x v="1"/>
    <x v="0"/>
    <s v="JUAN CARLOS CALCERANO "/>
  </r>
  <r>
    <n v="161"/>
    <x v="42"/>
    <d v="2020-06-12T00:00:00"/>
    <x v="0"/>
    <s v="TU-0308-003"/>
    <s v="TU-0308"/>
    <x v="0"/>
    <x v="1"/>
    <x v="0"/>
    <s v="LATIN LEMON "/>
  </r>
  <r>
    <n v="162"/>
    <x v="43"/>
    <d v="2020-06-12T00:00:00"/>
    <x v="0"/>
    <s v="TU-0410-001"/>
    <s v="TU-0410"/>
    <x v="0"/>
    <x v="0"/>
    <x v="0"/>
    <s v="MARTINEZ NAVARRO"/>
  </r>
  <r>
    <n v="163"/>
    <x v="43"/>
    <d v="2020-06-12T00:00:00"/>
    <x v="0"/>
    <s v="TU-0200-010"/>
    <s v="TU-0200"/>
    <x v="0"/>
    <x v="0"/>
    <x v="0"/>
    <s v="MARTINEZ NAVARRO"/>
  </r>
  <r>
    <n v="164"/>
    <x v="43"/>
    <d v="2020-06-12T00:00:00"/>
    <x v="0"/>
    <s v="TU-0354-027"/>
    <s v="TU-0354"/>
    <x v="0"/>
    <x v="1"/>
    <x v="0"/>
    <s v="VERACRUZ"/>
  </r>
  <r>
    <n v="167"/>
    <x v="44"/>
    <d v="2020-06-16T00:00:00"/>
    <x v="0"/>
    <s v="TU-0036-026"/>
    <s v="TU-0036"/>
    <x v="0"/>
    <x v="1"/>
    <x v="0"/>
    <s v="CITRUSVIL - ischilon"/>
  </r>
  <r>
    <n v="168"/>
    <x v="44"/>
    <s v="SIN INHABILITACION"/>
    <x v="1"/>
    <s v="TU-0332-013"/>
    <s v="TU-0332"/>
    <x v="0"/>
    <x v="1"/>
    <x v="0"/>
    <s v="TRAPANI HNOS"/>
  </r>
  <r>
    <n v="170"/>
    <x v="45"/>
    <d v="2020-06-18T00:00:00"/>
    <x v="0"/>
    <s v="TU-0020-042"/>
    <s v="TU-0020"/>
    <x v="0"/>
    <x v="0"/>
    <x v="0"/>
    <s v="VICENTE TRÁPANI S.A."/>
  </r>
  <r>
    <n v="171"/>
    <x v="45"/>
    <s v="SIN INHABILITACION"/>
    <x v="1"/>
    <s v="TU-0177-020"/>
    <s v="TU-0177"/>
    <x v="0"/>
    <x v="1"/>
    <x v="0"/>
    <s v="AGOALIANZA"/>
  </r>
  <r>
    <n v="172"/>
    <x v="45"/>
    <s v="SIN INHABILITACION"/>
    <x v="1"/>
    <s v="TU-0610-002"/>
    <s v="TU-0610"/>
    <x v="0"/>
    <x v="1"/>
    <x v="0"/>
    <s v="ACEQUIONES"/>
  </r>
  <r>
    <n v="173"/>
    <x v="45"/>
    <d v="2020-06-18T00:00:00"/>
    <x v="0"/>
    <s v="TU-0199-002"/>
    <s v="TU-0199"/>
    <x v="0"/>
    <x v="0"/>
    <x v="0"/>
    <s v="SAGITARIO EXPORTACIONES"/>
  </r>
  <r>
    <n v="174"/>
    <x v="45"/>
    <s v="SIN INHABILITACION"/>
    <x v="1"/>
    <s v="TU-0172-009"/>
    <s v="TU-0172"/>
    <x v="0"/>
    <x v="1"/>
    <x v="0"/>
    <s v="LATIN LEMON "/>
  </r>
  <r>
    <n v="176"/>
    <x v="46"/>
    <d v="2020-06-18T00:00:00"/>
    <x v="0"/>
    <s v="TU-0170-005"/>
    <s v="TU-0170"/>
    <x v="0"/>
    <x v="0"/>
    <x v="0"/>
    <s v="LATIN LEMON "/>
  </r>
  <r>
    <n v="177"/>
    <x v="46"/>
    <d v="2020-06-18T00:00:00"/>
    <x v="0"/>
    <s v="TU-0170-005"/>
    <s v="TU-0170"/>
    <x v="0"/>
    <x v="1"/>
    <x v="0"/>
    <s v="LATIN LEMON "/>
  </r>
  <r>
    <n v="178"/>
    <x v="47"/>
    <d v="2020-06-19T00:00:00"/>
    <x v="0"/>
    <s v="TU-0431-006"/>
    <s v="TU-0431"/>
    <x v="0"/>
    <x v="1"/>
    <x v="0"/>
    <s v="JABULISA"/>
  </r>
  <r>
    <n v="179"/>
    <x v="48"/>
    <d v="2020-06-19T00:00:00"/>
    <x v="1"/>
    <s v="TU-0393-005"/>
    <s v="TU-0393"/>
    <x v="0"/>
    <x v="0"/>
    <x v="0"/>
    <s v="MARTINEZ NAVARRO"/>
  </r>
  <r>
    <n v="180"/>
    <x v="48"/>
    <d v="2020-06-19T00:00:00"/>
    <x v="1"/>
    <s v="TU-0393-005"/>
    <s v="TU-0393"/>
    <x v="0"/>
    <x v="1"/>
    <x v="0"/>
    <s v="MARTINEZ NAVARRO"/>
  </r>
  <r>
    <n v="181"/>
    <x v="48"/>
    <d v="2020-06-19T00:00:00"/>
    <x v="0"/>
    <s v="TU-0024-041"/>
    <s v="TU-0020"/>
    <x v="0"/>
    <x v="0"/>
    <x v="0"/>
    <s v="CITRUSVIL"/>
  </r>
  <r>
    <n v="182"/>
    <x v="48"/>
    <d v="2020-06-19T00:00:00"/>
    <x v="0"/>
    <s v="TU-0034-057"/>
    <s v="TU-0034"/>
    <x v="0"/>
    <x v="0"/>
    <x v="0"/>
    <s v="CITRUSVIL"/>
  </r>
  <r>
    <n v="183"/>
    <x v="48"/>
    <d v="2020-06-19T00:00:00"/>
    <x v="0"/>
    <s v="TU-0033-007"/>
    <s v="TU-0033"/>
    <x v="0"/>
    <x v="0"/>
    <x v="0"/>
    <s v="CITRUSVIL"/>
  </r>
  <r>
    <n v="184"/>
    <x v="48"/>
    <d v="2020-06-19T00:00:00"/>
    <x v="0"/>
    <s v="TU-0048-010"/>
    <s v="TU-0048"/>
    <x v="0"/>
    <x v="0"/>
    <x v="0"/>
    <s v="CITRUSVIL"/>
  </r>
  <r>
    <n v="186"/>
    <x v="49"/>
    <d v="2020-06-23T00:00:00"/>
    <x v="0"/>
    <s v="TU-0045-001"/>
    <s v="TU-0045"/>
    <x v="0"/>
    <x v="0"/>
    <x v="0"/>
    <s v="CITROMAX S.A.C.I"/>
  </r>
  <r>
    <n v="187"/>
    <x v="49"/>
    <d v="2020-06-23T00:00:00"/>
    <x v="0"/>
    <s v="TU-0034-048"/>
    <s v="TU-0034"/>
    <x v="0"/>
    <x v="0"/>
    <x v="0"/>
    <s v="CITRUSVIL"/>
  </r>
  <r>
    <n v="188"/>
    <x v="49"/>
    <d v="2020-06-23T00:00:00"/>
    <x v="0"/>
    <s v="TU-0034-049"/>
    <s v="TU-0034"/>
    <x v="0"/>
    <x v="0"/>
    <x v="0"/>
    <s v="CITRUSVIL"/>
  </r>
  <r>
    <m/>
    <x v="49"/>
    <d v="2020-06-23T00:00:00"/>
    <x v="0"/>
    <s v="TU-0023-015"/>
    <s v="TU-0023"/>
    <x v="0"/>
    <x v="0"/>
    <x v="0"/>
    <s v="CITRUSVIL"/>
  </r>
  <r>
    <n v="189"/>
    <x v="49"/>
    <d v="2020-06-23T00:00:00"/>
    <x v="0"/>
    <s v="TU0048-001"/>
    <s v="TU-0048"/>
    <x v="0"/>
    <x v="0"/>
    <x v="0"/>
    <s v="CITRUSVIL"/>
  </r>
  <r>
    <m/>
    <x v="49"/>
    <d v="2020-06-23T00:00:00"/>
    <x v="0"/>
    <s v="TU-0033-001"/>
    <s v="TU-0033"/>
    <x v="0"/>
    <x v="0"/>
    <x v="0"/>
    <s v="CITRUSVIL"/>
  </r>
  <r>
    <n v="190"/>
    <x v="49"/>
    <d v="2020-06-23T00:00:00"/>
    <x v="0"/>
    <s v="TU0034-044"/>
    <s v="TU-0034"/>
    <x v="0"/>
    <x v="0"/>
    <x v="0"/>
    <s v="CITRUSVIL"/>
  </r>
  <r>
    <n v="191"/>
    <x v="49"/>
    <d v="2020-06-23T00:00:00"/>
    <x v="0"/>
    <s v="TU-0036-024"/>
    <s v="TU-0036"/>
    <x v="0"/>
    <x v="0"/>
    <x v="0"/>
    <s v="CITRUSVIL"/>
  </r>
  <r>
    <n v="192"/>
    <x v="49"/>
    <d v="2020-06-23T00:00:00"/>
    <x v="0"/>
    <s v="TU-0024-039"/>
    <s v="TU-0024"/>
    <x v="0"/>
    <x v="0"/>
    <x v="0"/>
    <s v="CITRUSVIL"/>
  </r>
  <r>
    <n v="193"/>
    <x v="49"/>
    <d v="2020-06-23T00:00:00"/>
    <x v="0"/>
    <s v="TU-0024-039"/>
    <s v="TU-0024"/>
    <x v="0"/>
    <x v="1"/>
    <x v="0"/>
    <s v="CITRUSVIL"/>
  </r>
  <r>
    <n v="196"/>
    <x v="50"/>
    <d v="2020-06-24T00:00:00"/>
    <x v="0"/>
    <s v="TU-0449-011"/>
    <s v="TU-0449"/>
    <x v="0"/>
    <x v="0"/>
    <x v="0"/>
    <s v="SAGITARIO EXPORTACIONES"/>
  </r>
  <r>
    <n v="197"/>
    <x v="50"/>
    <d v="2020-06-23T00:00:00"/>
    <x v="0"/>
    <s v="TU-0042-002"/>
    <s v="TU-0042"/>
    <x v="0"/>
    <x v="0"/>
    <x v="0"/>
    <s v="CITRUSVIL "/>
  </r>
  <r>
    <n v="198"/>
    <x v="50"/>
    <d v="2020-06-23T00:00:00"/>
    <x v="0"/>
    <s v="TU-0024-042"/>
    <s v="TU-0024"/>
    <x v="0"/>
    <x v="0"/>
    <x v="0"/>
    <s v="CITRUSVIL"/>
  </r>
  <r>
    <n v="199"/>
    <x v="50"/>
    <d v="2020-06-23T00:00:00"/>
    <x v="0"/>
    <s v="TU-0034-045"/>
    <s v="TU-0034"/>
    <x v="0"/>
    <x v="0"/>
    <x v="0"/>
    <s v="CITRUSVIL"/>
  </r>
  <r>
    <n v="200"/>
    <x v="50"/>
    <d v="2020-06-23T00:00:00"/>
    <x v="0"/>
    <s v="TU-0038-006"/>
    <s v="TU-0038"/>
    <x v="0"/>
    <x v="0"/>
    <x v="0"/>
    <s v="CITRUSVIL"/>
  </r>
  <r>
    <n v="201"/>
    <x v="50"/>
    <d v="2020-06-23T00:00:00"/>
    <x v="0"/>
    <s v="TU-0032-006"/>
    <s v="TU-0032"/>
    <x v="0"/>
    <x v="0"/>
    <x v="0"/>
    <s v="CITRUSVIL"/>
  </r>
  <r>
    <n v="202"/>
    <x v="50"/>
    <d v="2020-06-23T00:00:00"/>
    <x v="0"/>
    <s v="TU-0056-004"/>
    <s v="TU-0056"/>
    <x v="0"/>
    <x v="0"/>
    <x v="0"/>
    <s v="CITRUSVIL"/>
  </r>
  <r>
    <n v="203"/>
    <x v="50"/>
    <s v="SIN INHABILITACION"/>
    <x v="1"/>
    <s v="TU-0048-008"/>
    <s v="TU-0048"/>
    <x v="0"/>
    <x v="1"/>
    <x v="0"/>
    <s v="CITRUSVIL"/>
  </r>
  <r>
    <m/>
    <x v="50"/>
    <d v="2020-06-24T00:00:00"/>
    <x v="0"/>
    <s v="TU-0315-004"/>
    <s v="TU-0315"/>
    <x v="0"/>
    <x v="0"/>
    <x v="0"/>
    <s v="LIMOZAN S.A."/>
  </r>
  <r>
    <n v="204"/>
    <x v="51"/>
    <d v="2020-06-23T00:00:00"/>
    <x v="0"/>
    <s v="TU-0034-040"/>
    <s v="TU-0034"/>
    <x v="0"/>
    <x v="0"/>
    <x v="0"/>
    <s v="CITRUSVIL"/>
  </r>
  <r>
    <n v="205"/>
    <x v="51"/>
    <s v="SIN INHABILITACION"/>
    <x v="1"/>
    <s v="TU-0481-010"/>
    <s v="TU-0481"/>
    <x v="0"/>
    <x v="1"/>
    <x v="0"/>
    <s v="CITRUSVIL"/>
  </r>
  <r>
    <n v="206"/>
    <x v="51"/>
    <d v="2020-06-23T00:00:00"/>
    <x v="0"/>
    <s v="TU-0042-004"/>
    <s v="TU-0042"/>
    <x v="0"/>
    <x v="0"/>
    <x v="0"/>
    <s v="CITRUSVIL"/>
  </r>
  <r>
    <n v="208"/>
    <x v="52"/>
    <s v="SIN INHABILITACION"/>
    <x v="1"/>
    <s v="TU-0380-013"/>
    <s v="TU-0380"/>
    <x v="0"/>
    <x v="1"/>
    <x v="0"/>
    <s v="CITROMAX S.A.C.I"/>
  </r>
  <r>
    <n v="209"/>
    <x v="52"/>
    <d v="2020-06-25T00:00:00"/>
    <x v="0"/>
    <s v="TU-0380-013"/>
    <s v="TU-0380"/>
    <x v="0"/>
    <x v="0"/>
    <x v="0"/>
    <s v="CITROMAX S.A.C.I"/>
  </r>
  <r>
    <n v="210"/>
    <x v="52"/>
    <s v="SIN INHABILITACION"/>
    <x v="1"/>
    <s v="TU-0365-003"/>
    <s v="TU-0365"/>
    <x v="0"/>
    <x v="1"/>
    <x v="0"/>
    <s v="ARGENTI LEMON S.A."/>
  </r>
  <r>
    <n v="211"/>
    <x v="52"/>
    <s v="SIN INHABILITACION"/>
    <x v="1"/>
    <s v="TU-0046-001"/>
    <s v="TU-0046"/>
    <x v="0"/>
    <x v="1"/>
    <x v="0"/>
    <s v="HIJOS DE NORBERTO ESPARZA"/>
  </r>
  <r>
    <n v="212"/>
    <x v="52"/>
    <d v="2020-06-25T00:00:00"/>
    <x v="0"/>
    <s v="TU-0500-002"/>
    <s v="TU-0500"/>
    <x v="0"/>
    <x v="1"/>
    <x v="0"/>
    <s v="SAGITARIO EXPORTACIONES"/>
  </r>
  <r>
    <m/>
    <x v="53"/>
    <d v="2020-07-02T00:00:00"/>
    <x v="0"/>
    <s v="TU-0185-020"/>
    <s v="TU-0185"/>
    <x v="0"/>
    <x v="0"/>
    <x v="0"/>
    <s v="SAGITARIO EXPORTACIONES"/>
  </r>
  <r>
    <n v="217"/>
    <x v="54"/>
    <s v="SIN INHABILITACION"/>
    <x v="1"/>
    <s v="TU-0566-002"/>
    <s v="TU-0566"/>
    <x v="0"/>
    <x v="1"/>
    <x v="0"/>
    <s v="LATIN LEMON "/>
  </r>
  <r>
    <n v="218"/>
    <x v="54"/>
    <d v="2020-07-02T00:00:00"/>
    <x v="0"/>
    <s v="TU-0448-009"/>
    <s v="TU-0448"/>
    <x v="0"/>
    <x v="0"/>
    <x v="0"/>
    <s v="ACEQUIONES"/>
  </r>
  <r>
    <n v="219"/>
    <x v="54"/>
    <d v="2020-07-02T00:00:00"/>
    <x v="0"/>
    <s v="TU-0298-017"/>
    <s v="TU-0298"/>
    <x v="0"/>
    <x v="1"/>
    <x v="0"/>
    <s v="HERECITRUS"/>
  </r>
  <r>
    <n v="221"/>
    <x v="55"/>
    <d v="2020-07-13T00:00:00"/>
    <x v="0"/>
    <s v="TU-0163-016"/>
    <s v="TU-0163"/>
    <x v="0"/>
    <x v="1"/>
    <x v="0"/>
    <s v="LATIN LEMON "/>
  </r>
  <r>
    <n v="222"/>
    <x v="55"/>
    <s v="SIN INHABILITACION"/>
    <x v="1"/>
    <s v="TU-0164-004"/>
    <s v="TU-0164"/>
    <x v="0"/>
    <x v="1"/>
    <x v="0"/>
    <s v="LATIN LEMON "/>
  </r>
  <r>
    <n v="224"/>
    <x v="56"/>
    <d v="2020-07-14T00:00:00"/>
    <x v="1"/>
    <s v="TU-0035-040"/>
    <s v="TU-0035"/>
    <x v="0"/>
    <x v="1"/>
    <x v="0"/>
    <s v="CITRUSVIL"/>
  </r>
  <r>
    <n v="225"/>
    <x v="57"/>
    <s v="SIN INHABILITACION"/>
    <x v="2"/>
    <s v="JU-0026-005"/>
    <s v="JU-0026"/>
    <x v="1"/>
    <x v="0"/>
    <x v="0"/>
    <s v="LEDESMA "/>
  </r>
  <r>
    <n v="226"/>
    <x v="57"/>
    <s v="SIN INHABILITACION"/>
    <x v="2"/>
    <s v="JU-0026-006"/>
    <s v="JU-0026"/>
    <x v="1"/>
    <x v="0"/>
    <x v="0"/>
    <s v="LEDESMA "/>
  </r>
  <r>
    <n v="227"/>
    <x v="58"/>
    <d v="2020-07-15T00:00:00"/>
    <x v="1"/>
    <s v="SA-0022-008"/>
    <s v="SA-0022"/>
    <x v="1"/>
    <x v="0"/>
    <x v="0"/>
    <s v="HIJOS DE JOSE GOMEZ MARTINEZ"/>
  </r>
  <r>
    <n v="228"/>
    <x v="59"/>
    <d v="2020-07-15T00:00:00"/>
    <x v="1"/>
    <s v="JU-0021-017"/>
    <s v="JU-0021"/>
    <x v="1"/>
    <x v="0"/>
    <x v="0"/>
    <s v="HIJOS DE JOSE GOMEZ MARTINEZ"/>
  </r>
  <r>
    <n v="231"/>
    <x v="60"/>
    <s v="SIN INHABILITACION"/>
    <x v="1"/>
    <s v="JU-0026-005"/>
    <s v="JU-0026"/>
    <x v="1"/>
    <x v="0"/>
    <x v="0"/>
    <s v="LEDESMA "/>
  </r>
  <r>
    <n v="232"/>
    <x v="60"/>
    <d v="2020-07-16T00:00:00"/>
    <x v="0"/>
    <s v="TU-0036-001"/>
    <s v="TU-0036"/>
    <x v="0"/>
    <x v="1"/>
    <x v="0"/>
    <s v="CITRUSVIL "/>
  </r>
  <r>
    <n v="233"/>
    <x v="61"/>
    <d v="2020-07-22T00:00:00"/>
    <x v="0"/>
    <s v="TU-0024-035"/>
    <s v="TU-0024"/>
    <x v="0"/>
    <x v="1"/>
    <x v="0"/>
    <s v="CITRUSVIL "/>
  </r>
  <r>
    <n v="234"/>
    <x v="62"/>
    <d v="2020-07-22T00:00:00"/>
    <x v="0"/>
    <s v="TU-0431-005"/>
    <s v="TU-0431"/>
    <x v="0"/>
    <x v="1"/>
    <x v="0"/>
    <s v="LATIN LEMON "/>
  </r>
  <r>
    <n v="235"/>
    <x v="63"/>
    <d v="2020-07-22T00:00:00"/>
    <x v="1"/>
    <s v="JU-0049-003"/>
    <s v="JU-0049"/>
    <x v="1"/>
    <x v="0"/>
    <x v="0"/>
    <s v="LEDESMA "/>
  </r>
  <r>
    <n v="236"/>
    <x v="64"/>
    <d v="2020-07-23T00:00:00"/>
    <x v="0"/>
    <s v="SA-0022-12"/>
    <s v="SA-0022"/>
    <x v="1"/>
    <x v="0"/>
    <x v="0"/>
    <s v="HIJOS DE JOSE GOMEZ MARTINEZ"/>
  </r>
  <r>
    <n v="237"/>
    <x v="64"/>
    <d v="2020-07-23T00:00:00"/>
    <x v="0"/>
    <s v="TU-0262-040"/>
    <s v="TU-0262"/>
    <x v="0"/>
    <x v="1"/>
    <x v="0"/>
    <s v="S.A. VERACRUZ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7" indent="0" outline="1" outlineData="1" multipleFieldFilters="0">
  <location ref="B18:F23" firstHeaderRow="1" firstDataRow="2" firstDataCol="1" rowPageCount="1" colPageCount="1"/>
  <pivotFields count="10">
    <pivotField showAll="0"/>
    <pivotField axis="axisPage" numFmtId="14" multipleItemSelectionAllowed="1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showAll="0"/>
    <pivotField axis="axisCol" dataField="1" showAll="0">
      <items count="4">
        <item n="BLOQ" x="1"/>
        <item n="EVEN" x="2"/>
        <item n="INHAB" x="0"/>
        <item t="default"/>
      </items>
    </pivotField>
    <pivotField showAll="0"/>
    <pivotField showAll="0"/>
    <pivotField showAll="0"/>
    <pivotField axis="axisRow" showAll="0">
      <items count="4">
        <item x="1"/>
        <item n="MANCHA " x="0"/>
        <item x="2"/>
        <item t="default"/>
      </items>
    </pivotField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1">
    <pageField fld="1" hier="-1"/>
  </pageFields>
  <dataFields count="1">
    <dataField name="Cuenta de SITUACION" fld="3" subtotal="count" baseField="0" baseItem="0"/>
  </dataFields>
  <formats count="15">
    <format dxfId="14">
      <pivotArea dataOnly="0" labelOnly="1" grandCol="1" outline="0" fieldPosition="0"/>
    </format>
    <format dxfId="13">
      <pivotArea dataOnly="0" labelOnly="1" grandCol="1" outline="0" fieldPosition="0"/>
    </format>
    <format dxfId="12">
      <pivotArea dataOnly="0" labelOnly="1" grandCol="1" outline="0" fieldPosition="0"/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grandCol="1" outline="0" collapsedLevelsAreSubtotals="1" fieldPosition="0"/>
    </format>
    <format dxfId="2">
      <pivotArea dataOnly="0" labelOnly="1" grandCol="1" outline="0" fieldPosition="0"/>
    </format>
    <format dxfId="1">
      <pivotArea collapsedLevelsAreSubtotals="1" fieldPosition="0">
        <references count="2">
          <reference field="3" count="1" selected="0">
            <x v="2"/>
          </reference>
          <reference field="7" count="1">
            <x v="1"/>
          </reference>
        </references>
      </pivotArea>
    </format>
    <format dxfId="0">
      <pivotArea dataOnly="0" labelOnly="1" fieldPosition="0">
        <references count="1">
          <reference field="7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4:M77"/>
  <sheetViews>
    <sheetView showGridLines="0" tabSelected="1" zoomScale="80" zoomScaleNormal="80" workbookViewId="0">
      <selection activeCell="I18" sqref="I18"/>
    </sheetView>
  </sheetViews>
  <sheetFormatPr baseColWidth="10" defaultRowHeight="18.75" x14ac:dyDescent="0.3"/>
  <cols>
    <col min="1" max="1" width="3.28515625" customWidth="1"/>
    <col min="2" max="2" width="34.85546875" style="5" customWidth="1"/>
    <col min="3" max="3" width="19.42578125" style="5" customWidth="1"/>
    <col min="4" max="5" width="16.85546875" style="5" customWidth="1"/>
    <col min="6" max="6" width="18.28515625" style="5" customWidth="1"/>
    <col min="7" max="7" width="18.85546875" style="5" customWidth="1"/>
    <col min="8" max="8" width="15.28515625" style="5" bestFit="1" customWidth="1"/>
    <col min="9" max="9" width="21.5703125" style="5" customWidth="1"/>
    <col min="10" max="12" width="15" style="5" bestFit="1" customWidth="1"/>
    <col min="13" max="13" width="11.42578125" style="5"/>
  </cols>
  <sheetData>
    <row r="4" spans="2:10" ht="19.5" thickBot="1" x14ac:dyDescent="0.35"/>
    <row r="5" spans="2:10" ht="19.5" thickBot="1" x14ac:dyDescent="0.35">
      <c r="B5" s="1"/>
      <c r="C5" s="256" t="s">
        <v>96</v>
      </c>
      <c r="D5" s="257"/>
      <c r="E5" s="257"/>
      <c r="F5" s="257"/>
      <c r="G5" s="258"/>
      <c r="H5" s="10"/>
      <c r="I5" s="11"/>
    </row>
    <row r="6" spans="2:10" ht="7.5" customHeight="1" x14ac:dyDescent="0.3">
      <c r="B6" s="12"/>
      <c r="C6" s="12"/>
      <c r="D6" s="12"/>
      <c r="E6" s="12"/>
      <c r="F6" s="13"/>
      <c r="G6" s="12"/>
      <c r="H6" s="12"/>
      <c r="I6" s="12"/>
    </row>
    <row r="7" spans="2:10" x14ac:dyDescent="0.3">
      <c r="B7" s="14"/>
      <c r="C7" s="252" t="s">
        <v>0</v>
      </c>
      <c r="D7" s="253"/>
      <c r="E7" s="253"/>
      <c r="F7" s="254"/>
      <c r="G7" s="255" t="s">
        <v>45</v>
      </c>
    </row>
    <row r="8" spans="2:10" ht="19.5" thickBot="1" x14ac:dyDescent="0.35">
      <c r="B8" s="15"/>
      <c r="C8" s="252"/>
      <c r="D8" s="253"/>
      <c r="E8" s="253"/>
      <c r="F8" s="254"/>
      <c r="G8" s="255"/>
    </row>
    <row r="9" spans="2:10" x14ac:dyDescent="0.3">
      <c r="B9" s="7" t="s">
        <v>1</v>
      </c>
      <c r="C9" s="6" t="s">
        <v>2</v>
      </c>
      <c r="D9" s="6" t="s">
        <v>3</v>
      </c>
      <c r="E9" s="6" t="s">
        <v>5</v>
      </c>
      <c r="F9" s="6" t="s">
        <v>4</v>
      </c>
      <c r="G9" s="58" t="s">
        <v>6</v>
      </c>
    </row>
    <row r="10" spans="2:10" x14ac:dyDescent="0.3">
      <c r="B10" s="16" t="s">
        <v>7</v>
      </c>
      <c r="C10" s="56">
        <v>34.020000000000003</v>
      </c>
      <c r="D10" s="56">
        <v>0</v>
      </c>
      <c r="E10" s="56">
        <v>20.8</v>
      </c>
      <c r="F10" s="56">
        <v>3068.8</v>
      </c>
      <c r="G10" s="59">
        <f t="shared" ref="G10:G16" si="0">SUM(C10:F10)</f>
        <v>3123.6200000000003</v>
      </c>
    </row>
    <row r="11" spans="2:10" x14ac:dyDescent="0.3">
      <c r="B11" s="17" t="s">
        <v>8</v>
      </c>
      <c r="C11" s="18">
        <v>20.004000000000001</v>
      </c>
      <c r="D11" s="18">
        <v>0</v>
      </c>
      <c r="E11" s="18">
        <v>8</v>
      </c>
      <c r="F11" s="18">
        <v>1865.56</v>
      </c>
      <c r="G11" s="60">
        <f t="shared" si="0"/>
        <v>1893.5639999999999</v>
      </c>
      <c r="J11" s="19"/>
    </row>
    <row r="12" spans="2:10" x14ac:dyDescent="0.3">
      <c r="B12" s="16" t="s">
        <v>9</v>
      </c>
      <c r="C12" s="56">
        <v>1737.15</v>
      </c>
      <c r="D12" s="56">
        <v>13.62</v>
      </c>
      <c r="E12" s="56">
        <v>301.16000000000003</v>
      </c>
      <c r="F12" s="56">
        <v>3029.48</v>
      </c>
      <c r="G12" s="59">
        <f t="shared" si="0"/>
        <v>5081.41</v>
      </c>
      <c r="J12" s="19"/>
    </row>
    <row r="13" spans="2:10" x14ac:dyDescent="0.3">
      <c r="B13" s="17" t="s">
        <v>10</v>
      </c>
      <c r="C13" s="18">
        <v>13022.53</v>
      </c>
      <c r="D13" s="18">
        <v>0</v>
      </c>
      <c r="E13" s="18">
        <v>1613.27</v>
      </c>
      <c r="F13" s="18">
        <v>1406</v>
      </c>
      <c r="G13" s="60">
        <f t="shared" si="0"/>
        <v>16041.800000000001</v>
      </c>
    </row>
    <row r="14" spans="2:10" x14ac:dyDescent="0.3">
      <c r="B14" s="16" t="s">
        <v>11</v>
      </c>
      <c r="C14" s="56">
        <v>29170.76</v>
      </c>
      <c r="D14" s="56">
        <v>80.174999999999997</v>
      </c>
      <c r="E14" s="56">
        <v>7167.3</v>
      </c>
      <c r="F14" s="56">
        <v>2087.0500000000002</v>
      </c>
      <c r="G14" s="59">
        <f t="shared" si="0"/>
        <v>38505.285000000003</v>
      </c>
    </row>
    <row r="15" spans="2:10" x14ac:dyDescent="0.3">
      <c r="B15" s="17" t="s">
        <v>44</v>
      </c>
      <c r="C15" s="18">
        <v>71163.570000000007</v>
      </c>
      <c r="D15" s="18">
        <v>201.5</v>
      </c>
      <c r="E15" s="18">
        <v>11253.2</v>
      </c>
      <c r="F15" s="18">
        <v>5239.8500000000004</v>
      </c>
      <c r="G15" s="60">
        <f t="shared" si="0"/>
        <v>87858.12000000001</v>
      </c>
    </row>
    <row r="16" spans="2:10" ht="19.5" thickBot="1" x14ac:dyDescent="0.35">
      <c r="B16" s="16" t="s">
        <v>98</v>
      </c>
      <c r="C16" s="56">
        <v>51035.89</v>
      </c>
      <c r="D16" s="56">
        <v>106.68</v>
      </c>
      <c r="E16" s="56">
        <v>5424.0010000000002</v>
      </c>
      <c r="F16" s="56">
        <v>7742.14</v>
      </c>
      <c r="G16" s="59">
        <f t="shared" si="0"/>
        <v>64308.710999999996</v>
      </c>
    </row>
    <row r="17" spans="2:13" ht="19.5" thickBot="1" x14ac:dyDescent="0.35">
      <c r="B17" s="77" t="s">
        <v>97</v>
      </c>
      <c r="C17" s="57">
        <f>SUM(C10:C16)</f>
        <v>166183.924</v>
      </c>
      <c r="D17" s="57">
        <f>SUM(D10:D16)</f>
        <v>401.97500000000002</v>
      </c>
      <c r="E17" s="57">
        <f>SUM(E10:E16)</f>
        <v>25787.731000000003</v>
      </c>
      <c r="F17" s="57">
        <f>SUM(F10:F16)</f>
        <v>24438.879999999997</v>
      </c>
      <c r="G17" s="62">
        <f>SUM(G10:G16)</f>
        <v>216812.51</v>
      </c>
    </row>
    <row r="18" spans="2:13" x14ac:dyDescent="0.3">
      <c r="B18" s="16" t="s">
        <v>12</v>
      </c>
      <c r="C18" s="20">
        <f>C17/G17</f>
        <v>0.76648678620989164</v>
      </c>
      <c r="D18" s="20">
        <f>D17/G17</f>
        <v>1.8540212462832518E-3</v>
      </c>
      <c r="E18" s="20">
        <f>E17/G17</f>
        <v>0.11894023550578332</v>
      </c>
      <c r="F18" s="20">
        <f>F17/G17</f>
        <v>0.11271895703804174</v>
      </c>
      <c r="G18" s="61">
        <f>SUM(C18:F18)</f>
        <v>1</v>
      </c>
    </row>
    <row r="20" spans="2:13" ht="15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x14ac:dyDescent="0.3">
      <c r="C21"/>
      <c r="D21"/>
      <c r="E21"/>
      <c r="F21"/>
      <c r="G21"/>
      <c r="H21"/>
      <c r="I21"/>
      <c r="J21"/>
      <c r="K21"/>
      <c r="L21"/>
      <c r="M21"/>
    </row>
    <row r="22" spans="2:13" ht="18" x14ac:dyDescent="0.25">
      <c r="B22"/>
      <c r="C22"/>
      <c r="D22"/>
      <c r="E22" s="8"/>
      <c r="F22" s="9"/>
      <c r="G22"/>
      <c r="H22"/>
      <c r="I22"/>
      <c r="J22"/>
      <c r="K22"/>
      <c r="L22"/>
      <c r="M22"/>
    </row>
    <row r="23" spans="2:13" ht="15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ht="15" x14ac:dyDescent="0.25">
      <c r="B24" s="2"/>
      <c r="C24" s="2"/>
      <c r="D24"/>
      <c r="E24"/>
      <c r="F24"/>
      <c r="G24"/>
      <c r="H24"/>
      <c r="I24"/>
      <c r="J24"/>
      <c r="K24"/>
      <c r="L24"/>
      <c r="M24"/>
    </row>
    <row r="25" spans="2:13" ht="15" customHeight="1" x14ac:dyDescent="0.25">
      <c r="B25" s="2"/>
      <c r="C25" s="2"/>
      <c r="D25"/>
      <c r="E25"/>
      <c r="F25"/>
      <c r="G25"/>
      <c r="H25"/>
      <c r="I25"/>
      <c r="J25"/>
      <c r="K25"/>
      <c r="L25"/>
      <c r="M25"/>
    </row>
    <row r="26" spans="2:13" ht="15" x14ac:dyDescent="0.25">
      <c r="B26" s="2"/>
      <c r="C26" s="2"/>
      <c r="D26"/>
      <c r="E26"/>
      <c r="F26"/>
      <c r="G26"/>
      <c r="H26"/>
      <c r="I26"/>
      <c r="J26"/>
      <c r="K26"/>
      <c r="L26"/>
      <c r="M26"/>
    </row>
    <row r="27" spans="2:13" ht="15" x14ac:dyDescent="0.25">
      <c r="B27" s="3"/>
      <c r="C27" s="2"/>
      <c r="D27"/>
      <c r="E27"/>
      <c r="F27"/>
      <c r="G27"/>
      <c r="H27"/>
      <c r="I27"/>
      <c r="J27"/>
      <c r="K27"/>
      <c r="L27"/>
      <c r="M27"/>
    </row>
    <row r="28" spans="2:13" ht="15" x14ac:dyDescent="0.25">
      <c r="B28" s="2"/>
      <c r="C28" s="2"/>
      <c r="D28"/>
      <c r="E28"/>
      <c r="F28"/>
      <c r="G28"/>
      <c r="H28"/>
      <c r="I28"/>
      <c r="J28"/>
      <c r="K28"/>
      <c r="L28"/>
      <c r="M28"/>
    </row>
    <row r="29" spans="2:13" ht="15" x14ac:dyDescent="0.25">
      <c r="B29" s="2"/>
      <c r="C29" s="2"/>
      <c r="D29"/>
      <c r="E29"/>
      <c r="F29"/>
      <c r="G29"/>
      <c r="H29"/>
      <c r="I29"/>
      <c r="J29"/>
      <c r="K29"/>
      <c r="L29"/>
      <c r="M29"/>
    </row>
    <row r="30" spans="2:13" ht="15" x14ac:dyDescent="0.25">
      <c r="B30" s="2"/>
      <c r="C30" s="4"/>
      <c r="D30"/>
      <c r="E30"/>
      <c r="F30"/>
      <c r="G30"/>
      <c r="H30"/>
      <c r="I30"/>
      <c r="J30"/>
      <c r="K30"/>
      <c r="L30"/>
      <c r="M30"/>
    </row>
    <row r="31" spans="2:13" ht="15" x14ac:dyDescent="0.25">
      <c r="B31" s="4"/>
      <c r="C31" s="2"/>
      <c r="D31"/>
      <c r="E31"/>
      <c r="F31"/>
      <c r="G31"/>
      <c r="H31"/>
      <c r="I31"/>
      <c r="J31"/>
      <c r="K31"/>
      <c r="L31"/>
      <c r="M31"/>
    </row>
    <row r="32" spans="2:13" ht="15" x14ac:dyDescent="0.25">
      <c r="B32" s="2"/>
      <c r="C32" s="2"/>
      <c r="D32"/>
      <c r="E32"/>
      <c r="F32"/>
      <c r="G32"/>
      <c r="H32"/>
      <c r="I32"/>
      <c r="J32"/>
      <c r="K32"/>
      <c r="L32"/>
      <c r="M32"/>
    </row>
    <row r="33" spans="2:13" ht="15" x14ac:dyDescent="0.25">
      <c r="B33" s="2"/>
      <c r="C33" s="2"/>
      <c r="D33"/>
      <c r="E33"/>
      <c r="F33"/>
      <c r="G33"/>
      <c r="H33"/>
      <c r="I33"/>
      <c r="J33"/>
      <c r="K33"/>
      <c r="L33"/>
      <c r="M33"/>
    </row>
    <row r="34" spans="2:13" ht="15" x14ac:dyDescent="0.25">
      <c r="B34" s="2"/>
      <c r="C34" s="2"/>
      <c r="D34"/>
      <c r="E34"/>
      <c r="F34"/>
      <c r="G34"/>
      <c r="H34"/>
      <c r="I34"/>
      <c r="J34"/>
      <c r="K34"/>
      <c r="L34"/>
      <c r="M34"/>
    </row>
    <row r="35" spans="2:13" ht="15" x14ac:dyDescent="0.25">
      <c r="B35" t="s">
        <v>49</v>
      </c>
      <c r="C35"/>
      <c r="D35"/>
      <c r="E35"/>
      <c r="F35"/>
      <c r="G35"/>
      <c r="H35"/>
      <c r="I35"/>
      <c r="J35"/>
      <c r="K35"/>
      <c r="L35"/>
      <c r="M35"/>
    </row>
    <row r="36" spans="2:13" ht="15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3">
      <c r="C37"/>
      <c r="D37"/>
      <c r="E37"/>
      <c r="F37"/>
      <c r="G37"/>
      <c r="H37"/>
      <c r="I37"/>
      <c r="J37"/>
      <c r="K37"/>
      <c r="L37"/>
      <c r="M37"/>
    </row>
    <row r="38" spans="2:13" ht="15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ht="15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ht="15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ht="15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ht="15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ht="15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ht="15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ht="15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ht="15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ht="15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ht="15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customFormat="1" ht="15" x14ac:dyDescent="0.25"/>
    <row r="50" customFormat="1" ht="15" x14ac:dyDescent="0.25"/>
    <row r="51" customFormat="1" ht="15" x14ac:dyDescent="0.25"/>
    <row r="52" customFormat="1" ht="18.75" customHeight="1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spans="2:13" ht="15" x14ac:dyDescent="0.25">
      <c r="B65"/>
      <c r="C65"/>
      <c r="D65"/>
      <c r="E65"/>
      <c r="F65"/>
      <c r="G65"/>
      <c r="H65"/>
      <c r="I65"/>
      <c r="J65"/>
      <c r="K65"/>
      <c r="L65"/>
      <c r="M65"/>
    </row>
    <row r="66" spans="2:13" ht="15" x14ac:dyDescent="0.25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3">
      <c r="J67"/>
      <c r="K67"/>
      <c r="L67"/>
      <c r="M67"/>
    </row>
    <row r="68" spans="2:13" x14ac:dyDescent="0.3">
      <c r="J68"/>
      <c r="K68"/>
      <c r="L68"/>
      <c r="M68"/>
    </row>
    <row r="69" spans="2:13" x14ac:dyDescent="0.3">
      <c r="J69"/>
      <c r="K69"/>
      <c r="L69"/>
      <c r="M69"/>
    </row>
    <row r="70" spans="2:13" x14ac:dyDescent="0.3">
      <c r="J70"/>
      <c r="K70"/>
      <c r="L70"/>
      <c r="M70"/>
    </row>
    <row r="71" spans="2:13" x14ac:dyDescent="0.3">
      <c r="J71"/>
      <c r="K71"/>
      <c r="L71"/>
      <c r="M71"/>
    </row>
    <row r="72" spans="2:13" x14ac:dyDescent="0.3">
      <c r="J72"/>
      <c r="K72"/>
      <c r="L72"/>
      <c r="M72"/>
    </row>
    <row r="73" spans="2:13" x14ac:dyDescent="0.3">
      <c r="J73"/>
      <c r="K73"/>
      <c r="L73"/>
      <c r="M73"/>
    </row>
    <row r="74" spans="2:13" x14ac:dyDescent="0.3">
      <c r="J74"/>
      <c r="K74"/>
      <c r="L74"/>
      <c r="M74"/>
    </row>
    <row r="75" spans="2:13" x14ac:dyDescent="0.3">
      <c r="J75"/>
      <c r="K75"/>
      <c r="L75"/>
      <c r="M75"/>
    </row>
    <row r="76" spans="2:13" x14ac:dyDescent="0.3">
      <c r="J76"/>
      <c r="K76"/>
      <c r="L76"/>
      <c r="M76"/>
    </row>
    <row r="77" spans="2:13" x14ac:dyDescent="0.3">
      <c r="J77"/>
      <c r="K77"/>
      <c r="L77"/>
      <c r="M77"/>
    </row>
  </sheetData>
  <mergeCells count="3">
    <mergeCell ref="C7:F8"/>
    <mergeCell ref="G7:G8"/>
    <mergeCell ref="C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O26"/>
  <sheetViews>
    <sheetView showGridLines="0" zoomScale="70" zoomScaleNormal="70" workbookViewId="0">
      <selection activeCell="K24" sqref="K24"/>
    </sheetView>
  </sheetViews>
  <sheetFormatPr baseColWidth="10" defaultRowHeight="15.75" x14ac:dyDescent="0.25"/>
  <cols>
    <col min="1" max="1" width="7.28515625" customWidth="1"/>
    <col min="2" max="2" width="29" style="24" customWidth="1"/>
    <col min="3" max="4" width="27.42578125" style="24" bestFit="1" customWidth="1"/>
    <col min="5" max="5" width="19.28515625" style="24" customWidth="1"/>
    <col min="6" max="6" width="16" style="24" customWidth="1"/>
    <col min="7" max="7" width="16.42578125" style="24" customWidth="1"/>
    <col min="8" max="10" width="11.42578125" style="24"/>
    <col min="11" max="11" width="27.5703125" style="24" customWidth="1"/>
    <col min="12" max="12" width="15" style="24" bestFit="1" customWidth="1"/>
    <col min="13" max="13" width="15.85546875" style="24" customWidth="1"/>
    <col min="14" max="15" width="11.42578125" style="24"/>
  </cols>
  <sheetData>
    <row r="2" spans="2:13" ht="18.75" x14ac:dyDescent="0.3">
      <c r="B2" s="35"/>
      <c r="C2" s="35"/>
      <c r="D2" s="1"/>
      <c r="E2" s="1"/>
      <c r="F2" s="1"/>
      <c r="G2" s="1"/>
      <c r="H2" s="8" t="s">
        <v>51</v>
      </c>
      <c r="I2" s="9">
        <v>29</v>
      </c>
      <c r="J2" s="259" t="s">
        <v>113</v>
      </c>
      <c r="K2" s="259"/>
      <c r="L2" s="5"/>
      <c r="M2" s="5"/>
    </row>
    <row r="3" spans="2:13" ht="18.75" x14ac:dyDescent="0.3">
      <c r="B3" s="21"/>
      <c r="C3" s="21"/>
      <c r="D3" s="12"/>
      <c r="E3" s="12"/>
      <c r="F3" s="12"/>
      <c r="G3" s="12"/>
      <c r="H3" s="13" t="s">
        <v>24</v>
      </c>
      <c r="I3" s="12"/>
      <c r="J3" s="12"/>
      <c r="K3" s="12"/>
      <c r="L3" s="5"/>
      <c r="M3" s="5"/>
    </row>
    <row r="4" spans="2:13" ht="18.75" x14ac:dyDescent="0.3"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7.25" customHeight="1" x14ac:dyDescent="0.25">
      <c r="B5" s="63"/>
      <c r="C5" s="74"/>
      <c r="D5" s="265" t="s">
        <v>112</v>
      </c>
      <c r="E5" s="266"/>
      <c r="F5" s="266"/>
      <c r="G5" s="267"/>
      <c r="H5" s="260" t="s">
        <v>25</v>
      </c>
      <c r="I5" s="260"/>
      <c r="J5" s="260"/>
      <c r="K5" s="262" t="s">
        <v>41</v>
      </c>
      <c r="L5" s="260"/>
      <c r="M5" s="260"/>
    </row>
    <row r="6" spans="2:13" ht="18" thickBot="1" x14ac:dyDescent="0.3">
      <c r="B6" s="64"/>
      <c r="C6" s="75"/>
      <c r="D6" s="268"/>
      <c r="E6" s="269"/>
      <c r="F6" s="269"/>
      <c r="G6" s="270"/>
      <c r="H6" s="261"/>
      <c r="I6" s="261"/>
      <c r="J6" s="261"/>
      <c r="K6" s="263"/>
      <c r="L6" s="261"/>
      <c r="M6" s="261"/>
    </row>
    <row r="7" spans="2:13" ht="18.75" x14ac:dyDescent="0.25">
      <c r="B7" s="7" t="s">
        <v>13</v>
      </c>
      <c r="C7" s="92" t="s">
        <v>88</v>
      </c>
      <c r="D7" s="91" t="s">
        <v>99</v>
      </c>
      <c r="E7" s="92">
        <v>2020</v>
      </c>
      <c r="F7" s="92">
        <v>2019</v>
      </c>
      <c r="G7" s="93">
        <v>2018</v>
      </c>
      <c r="H7" s="94">
        <v>2020</v>
      </c>
      <c r="I7" s="6">
        <v>2019</v>
      </c>
      <c r="J7" s="95">
        <v>2018</v>
      </c>
      <c r="K7" s="94">
        <v>2020</v>
      </c>
      <c r="L7" s="6">
        <v>2019</v>
      </c>
      <c r="M7" s="95">
        <v>2018</v>
      </c>
    </row>
    <row r="8" spans="2:13" ht="18.75" x14ac:dyDescent="0.3">
      <c r="B8" s="141" t="s">
        <v>14</v>
      </c>
      <c r="C8" s="142">
        <v>13618.99</v>
      </c>
      <c r="D8" s="142">
        <v>14706.564</v>
      </c>
      <c r="E8" s="96">
        <v>26739.63</v>
      </c>
      <c r="F8" s="96">
        <v>25654.880000000001</v>
      </c>
      <c r="G8" s="97">
        <v>21159.48</v>
      </c>
      <c r="H8" s="98">
        <f>+D8/E8-1</f>
        <v>-0.45000869495950391</v>
      </c>
      <c r="I8" s="99">
        <f>D8/F8-1</f>
        <v>-0.42675374041897685</v>
      </c>
      <c r="J8" s="100">
        <f t="shared" ref="J8:J17" si="0">D8/G8-1</f>
        <v>-0.3049657174940027</v>
      </c>
      <c r="K8" s="101">
        <f t="shared" ref="K8:K17" si="1">D8-E8</f>
        <v>-12033.066000000001</v>
      </c>
      <c r="L8" s="102">
        <f t="shared" ref="L8:L18" si="2">D8-F8</f>
        <v>-10948.316000000001</v>
      </c>
      <c r="M8" s="103">
        <f t="shared" ref="M8:M18" si="3">D8-G8</f>
        <v>-6452.9159999999993</v>
      </c>
    </row>
    <row r="9" spans="2:13" ht="18.75" x14ac:dyDescent="0.3">
      <c r="B9" s="141" t="s">
        <v>15</v>
      </c>
      <c r="C9" s="142">
        <v>4409.7700000000004</v>
      </c>
      <c r="D9" s="142">
        <v>5100.0959999999995</v>
      </c>
      <c r="E9" s="96">
        <v>31544.98</v>
      </c>
      <c r="F9" s="96">
        <v>18816.2</v>
      </c>
      <c r="G9" s="97">
        <v>46907.360000000001</v>
      </c>
      <c r="H9" s="98">
        <f t="shared" ref="H9:H19" si="4">+D9/E9-1</f>
        <v>-0.8383230548886067</v>
      </c>
      <c r="I9" s="99">
        <f>D9/F9-1</f>
        <v>-0.72895186063073314</v>
      </c>
      <c r="J9" s="100">
        <f t="shared" si="0"/>
        <v>-0.89127301131421599</v>
      </c>
      <c r="K9" s="101">
        <f t="shared" si="1"/>
        <v>-26444.883999999998</v>
      </c>
      <c r="L9" s="102">
        <f t="shared" si="2"/>
        <v>-13716.104000000001</v>
      </c>
      <c r="M9" s="103">
        <f t="shared" si="3"/>
        <v>-41807.264000000003</v>
      </c>
    </row>
    <row r="10" spans="2:13" ht="18.75" x14ac:dyDescent="0.3">
      <c r="B10" s="141" t="s">
        <v>16</v>
      </c>
      <c r="C10" s="142">
        <v>8641.0920000000006</v>
      </c>
      <c r="D10" s="142">
        <v>10425.012000000001</v>
      </c>
      <c r="E10" s="96">
        <v>19415.564999999999</v>
      </c>
      <c r="F10" s="96">
        <v>20248.7</v>
      </c>
      <c r="G10" s="97">
        <v>23998.27</v>
      </c>
      <c r="H10" s="98">
        <f t="shared" si="4"/>
        <v>-0.46305904566774125</v>
      </c>
      <c r="I10" s="99">
        <f>D10/F10-1</f>
        <v>-0.48515154059272936</v>
      </c>
      <c r="J10" s="100">
        <f t="shared" si="0"/>
        <v>-0.56559318650886081</v>
      </c>
      <c r="K10" s="101">
        <f t="shared" si="1"/>
        <v>-8990.5529999999981</v>
      </c>
      <c r="L10" s="102">
        <f t="shared" si="2"/>
        <v>-9823.6880000000001</v>
      </c>
      <c r="M10" s="103">
        <f t="shared" si="3"/>
        <v>-13573.258</v>
      </c>
    </row>
    <row r="11" spans="2:13" ht="19.5" thickBot="1" x14ac:dyDescent="0.35">
      <c r="B11" s="141" t="s">
        <v>17</v>
      </c>
      <c r="C11" s="142">
        <v>20122.86</v>
      </c>
      <c r="D11" s="142">
        <v>25775.248</v>
      </c>
      <c r="E11" s="96">
        <v>44163.56</v>
      </c>
      <c r="F11" s="96">
        <v>29423.8</v>
      </c>
      <c r="G11" s="97">
        <v>39271.269999999997</v>
      </c>
      <c r="H11" s="98">
        <f t="shared" si="4"/>
        <v>-0.41636842682066388</v>
      </c>
      <c r="I11" s="99">
        <f>D11/F11-1</f>
        <v>-0.12400002718887426</v>
      </c>
      <c r="J11" s="100">
        <f t="shared" si="0"/>
        <v>-0.34366146040094958</v>
      </c>
      <c r="K11" s="101">
        <f t="shared" si="1"/>
        <v>-18388.311999999998</v>
      </c>
      <c r="L11" s="102">
        <f t="shared" si="2"/>
        <v>-3648.5519999999997</v>
      </c>
      <c r="M11" s="103">
        <f t="shared" si="3"/>
        <v>-13496.021999999997</v>
      </c>
    </row>
    <row r="12" spans="2:13" ht="19.5" thickBot="1" x14ac:dyDescent="0.35">
      <c r="B12" s="143" t="s">
        <v>18</v>
      </c>
      <c r="C12" s="144">
        <f>SUM(C8:C11)</f>
        <v>46792.712</v>
      </c>
      <c r="D12" s="104">
        <f>SUM(D8:D11)</f>
        <v>56006.92</v>
      </c>
      <c r="E12" s="105">
        <f>SUM(E8:E11)</f>
        <v>121863.735</v>
      </c>
      <c r="F12" s="105">
        <f>SUM(F8:F11)</f>
        <v>94143.58</v>
      </c>
      <c r="G12" s="106">
        <f>SUM(G8:G11)</f>
        <v>131336.38</v>
      </c>
      <c r="H12" s="107">
        <f t="shared" si="4"/>
        <v>-0.54041356109756533</v>
      </c>
      <c r="I12" s="107">
        <f>D12/F12-I13</f>
        <v>0.95022498926710697</v>
      </c>
      <c r="J12" s="107">
        <f t="shared" si="0"/>
        <v>-0.57356126307120703</v>
      </c>
      <c r="K12" s="108">
        <f t="shared" si="1"/>
        <v>-65856.815000000002</v>
      </c>
      <c r="L12" s="108">
        <f t="shared" si="2"/>
        <v>-38136.660000000003</v>
      </c>
      <c r="M12" s="108">
        <f t="shared" si="3"/>
        <v>-75329.460000000006</v>
      </c>
    </row>
    <row r="13" spans="2:13" ht="18.75" x14ac:dyDescent="0.3">
      <c r="B13" s="145" t="s">
        <v>19</v>
      </c>
      <c r="C13" s="146">
        <v>24629.66</v>
      </c>
      <c r="D13" s="142">
        <v>26313.276000000002</v>
      </c>
      <c r="E13" s="109">
        <v>46049.94</v>
      </c>
      <c r="F13" s="109">
        <v>38204.199999999997</v>
      </c>
      <c r="G13" s="110">
        <v>27839.62</v>
      </c>
      <c r="H13" s="111">
        <f t="shared" si="4"/>
        <v>-0.42859261054411801</v>
      </c>
      <c r="I13" s="112">
        <f>C13/F13-1</f>
        <v>-0.35531538417242081</v>
      </c>
      <c r="J13" s="113">
        <f t="shared" si="0"/>
        <v>-5.4826323060443993E-2</v>
      </c>
      <c r="K13" s="114">
        <f t="shared" si="1"/>
        <v>-19736.664000000001</v>
      </c>
      <c r="L13" s="115">
        <f t="shared" si="2"/>
        <v>-11890.923999999995</v>
      </c>
      <c r="M13" s="116">
        <f t="shared" si="3"/>
        <v>-1526.3439999999973</v>
      </c>
    </row>
    <row r="14" spans="2:13" ht="18.75" x14ac:dyDescent="0.3">
      <c r="B14" s="145" t="s">
        <v>20</v>
      </c>
      <c r="C14" s="146">
        <v>5947.7120000000004</v>
      </c>
      <c r="D14" s="142">
        <v>6122.51</v>
      </c>
      <c r="E14" s="109">
        <v>8874.2000000000007</v>
      </c>
      <c r="F14" s="109">
        <v>8795.8799999999992</v>
      </c>
      <c r="G14" s="110">
        <v>10533.37</v>
      </c>
      <c r="H14" s="98">
        <f t="shared" si="4"/>
        <v>-0.31007752811521039</v>
      </c>
      <c r="I14" s="99">
        <f>D14/F14-1</f>
        <v>-0.30393434198738489</v>
      </c>
      <c r="J14" s="100">
        <f t="shared" si="0"/>
        <v>-0.41875107396778055</v>
      </c>
      <c r="K14" s="101">
        <f t="shared" si="1"/>
        <v>-2751.6900000000005</v>
      </c>
      <c r="L14" s="102">
        <f t="shared" si="2"/>
        <v>-2673.369999999999</v>
      </c>
      <c r="M14" s="103">
        <f t="shared" si="3"/>
        <v>-4410.8600000000006</v>
      </c>
    </row>
    <row r="15" spans="2:13" ht="18.75" x14ac:dyDescent="0.3">
      <c r="B15" s="147" t="s">
        <v>23</v>
      </c>
      <c r="C15" s="146">
        <v>3877.3939999999998</v>
      </c>
      <c r="D15" s="142">
        <v>3916.5740000000001</v>
      </c>
      <c r="E15" s="117">
        <v>3741.0680000000002</v>
      </c>
      <c r="F15" s="117">
        <v>3277.39</v>
      </c>
      <c r="G15" s="117">
        <v>5034.4399999999996</v>
      </c>
      <c r="H15" s="230">
        <f t="shared" si="4"/>
        <v>4.6913341323921331E-2</v>
      </c>
      <c r="I15" s="118">
        <f>D15/F15-1</f>
        <v>0.19502836098236709</v>
      </c>
      <c r="J15" s="100">
        <f t="shared" si="0"/>
        <v>-0.22204376256346281</v>
      </c>
      <c r="K15" s="231">
        <f t="shared" si="1"/>
        <v>175.50599999999986</v>
      </c>
      <c r="L15" s="119">
        <f t="shared" si="2"/>
        <v>639.1840000000002</v>
      </c>
      <c r="M15" s="103">
        <f t="shared" si="3"/>
        <v>-1117.8659999999995</v>
      </c>
    </row>
    <row r="16" spans="2:13" ht="18.75" x14ac:dyDescent="0.3">
      <c r="B16" s="145" t="s">
        <v>21</v>
      </c>
      <c r="C16" s="146">
        <v>48604.315999999999</v>
      </c>
      <c r="D16" s="142">
        <v>54213.364000000001</v>
      </c>
      <c r="E16" s="109">
        <v>27511.54</v>
      </c>
      <c r="F16" s="109">
        <v>22006.959999999999</v>
      </c>
      <c r="G16" s="110">
        <v>5138.63</v>
      </c>
      <c r="H16" s="120">
        <f t="shared" si="4"/>
        <v>0.9705681325000346</v>
      </c>
      <c r="I16" s="118">
        <f>D16/F16-1</f>
        <v>1.4634644676047941</v>
      </c>
      <c r="J16" s="121">
        <f t="shared" si="0"/>
        <v>9.5501590890957324</v>
      </c>
      <c r="K16" s="122">
        <f t="shared" si="1"/>
        <v>26701.824000000001</v>
      </c>
      <c r="L16" s="119">
        <f t="shared" si="2"/>
        <v>32206.404000000002</v>
      </c>
      <c r="M16" s="123">
        <f t="shared" si="3"/>
        <v>49074.734000000004</v>
      </c>
    </row>
    <row r="17" spans="1:13" ht="19.5" thickBot="1" x14ac:dyDescent="0.35">
      <c r="B17" s="145" t="s">
        <v>22</v>
      </c>
      <c r="C17" s="146">
        <v>18139.2032</v>
      </c>
      <c r="D17" s="142">
        <v>19611.289199999999</v>
      </c>
      <c r="E17" s="109">
        <v>15830.227999999999</v>
      </c>
      <c r="F17" s="109">
        <v>18235.71</v>
      </c>
      <c r="G17" s="110">
        <v>19561.21</v>
      </c>
      <c r="H17" s="120">
        <f t="shared" si="4"/>
        <v>0.23885071017296777</v>
      </c>
      <c r="I17" s="118">
        <f>D17/F17-1</f>
        <v>7.5433268021919631E-2</v>
      </c>
      <c r="J17" s="121">
        <f t="shared" si="0"/>
        <v>2.5601279266467269E-3</v>
      </c>
      <c r="K17" s="122">
        <f t="shared" si="1"/>
        <v>3781.0612000000001</v>
      </c>
      <c r="L17" s="119">
        <f t="shared" si="2"/>
        <v>1375.5792000000001</v>
      </c>
      <c r="M17" s="123">
        <f t="shared" si="3"/>
        <v>50.079200000000128</v>
      </c>
    </row>
    <row r="18" spans="1:13" ht="19.5" thickBot="1" x14ac:dyDescent="0.35">
      <c r="B18" s="148" t="s">
        <v>26</v>
      </c>
      <c r="C18" s="149">
        <f>SUM(C13:C17)</f>
        <v>101198.2852</v>
      </c>
      <c r="D18" s="124">
        <f>SUM(D13:D17)</f>
        <v>110177.0132</v>
      </c>
      <c r="E18" s="125">
        <f>SUM(E13:E17)</f>
        <v>102006.976</v>
      </c>
      <c r="F18" s="125">
        <f>SUM(F13:F17)</f>
        <v>90520.139999999985</v>
      </c>
      <c r="G18" s="126">
        <f>SUM(G13:G17)</f>
        <v>68107.26999999999</v>
      </c>
      <c r="H18" s="120">
        <f t="shared" si="4"/>
        <v>8.0092926193596758E-2</v>
      </c>
      <c r="I18" s="118">
        <f>D18/F18-1</f>
        <v>0.21715469286724498</v>
      </c>
      <c r="J18" s="121">
        <f t="shared" ref="J18:J19" si="5">D18/G18-1</f>
        <v>0.61769827508869501</v>
      </c>
      <c r="K18" s="127">
        <f t="shared" ref="K18:K19" si="6">D18-E18</f>
        <v>8170.0372000000061</v>
      </c>
      <c r="L18" s="128">
        <f t="shared" si="2"/>
        <v>19656.873200000016</v>
      </c>
      <c r="M18" s="128">
        <f t="shared" si="3"/>
        <v>42069.743200000012</v>
      </c>
    </row>
    <row r="19" spans="1:13" ht="19.5" thickBot="1" x14ac:dyDescent="0.3">
      <c r="B19" s="229" t="s">
        <v>100</v>
      </c>
      <c r="C19" s="150">
        <f>C12+C18</f>
        <v>147990.99719999998</v>
      </c>
      <c r="D19" s="129">
        <f>D12+D18</f>
        <v>166183.9332</v>
      </c>
      <c r="E19" s="130">
        <f>E12+E18</f>
        <v>223870.71100000001</v>
      </c>
      <c r="F19" s="130">
        <f>F12+F18</f>
        <v>184663.71999999997</v>
      </c>
      <c r="G19" s="130">
        <f>G12+G18</f>
        <v>199443.65</v>
      </c>
      <c r="H19" s="131">
        <f t="shared" si="4"/>
        <v>-0.25767898597507921</v>
      </c>
      <c r="I19" s="131">
        <f t="shared" ref="I19" si="7">D19/F19-1</f>
        <v>-0.10007264448046416</v>
      </c>
      <c r="J19" s="131">
        <f t="shared" si="5"/>
        <v>-0.16676247551626733</v>
      </c>
      <c r="K19" s="132">
        <f t="shared" si="6"/>
        <v>-57686.777800000011</v>
      </c>
      <c r="L19" s="133">
        <f t="shared" ref="L19" si="8">D19-F19</f>
        <v>-18479.786799999973</v>
      </c>
      <c r="M19" s="133">
        <f t="shared" ref="M19" si="9">D19-G19</f>
        <v>-33259.716799999995</v>
      </c>
    </row>
    <row r="20" spans="1:13" ht="18.75" x14ac:dyDescent="0.3">
      <c r="B20" s="151" t="s">
        <v>46</v>
      </c>
      <c r="C20" s="152"/>
      <c r="D20" s="134"/>
      <c r="E20" s="135">
        <v>248044.08040000001</v>
      </c>
      <c r="F20" s="135">
        <v>233879.3</v>
      </c>
      <c r="G20" s="135">
        <v>271615.8149</v>
      </c>
      <c r="H20" s="136"/>
      <c r="I20" s="136"/>
      <c r="J20" s="136"/>
      <c r="K20" s="137"/>
      <c r="L20" s="137"/>
      <c r="M20" s="137"/>
    </row>
    <row r="21" spans="1:13" ht="18.75" x14ac:dyDescent="0.3">
      <c r="A21" s="23" t="s">
        <v>27</v>
      </c>
      <c r="B21" s="36"/>
      <c r="C21" s="37"/>
      <c r="D21" s="138"/>
      <c r="E21" s="138"/>
      <c r="F21" s="138"/>
      <c r="G21" s="138"/>
      <c r="H21" s="139"/>
      <c r="I21" s="139"/>
      <c r="J21" s="139"/>
      <c r="K21" s="140"/>
      <c r="L21" s="140"/>
      <c r="M21" s="140"/>
    </row>
    <row r="22" spans="1:13" x14ac:dyDescent="0.25">
      <c r="A22" t="s">
        <v>39</v>
      </c>
      <c r="B22" s="36"/>
      <c r="C22" s="37"/>
      <c r="D22" s="37"/>
      <c r="E22" s="37"/>
      <c r="F22" s="37"/>
      <c r="G22" s="37"/>
      <c r="H22" s="38"/>
      <c r="I22" s="38"/>
      <c r="J22" s="38"/>
      <c r="K22" s="39"/>
      <c r="L22" s="39"/>
      <c r="M22" s="39"/>
    </row>
    <row r="23" spans="1:13" ht="17.25" x14ac:dyDescent="0.3">
      <c r="B23" s="264"/>
      <c r="C23" s="264"/>
      <c r="D23" s="55"/>
      <c r="E23" s="41"/>
      <c r="F23" s="40"/>
      <c r="G23" s="21"/>
      <c r="H23" s="21"/>
      <c r="I23" s="38"/>
      <c r="J23" s="38"/>
      <c r="K23" s="39"/>
      <c r="L23" s="39"/>
      <c r="M23" s="39"/>
    </row>
    <row r="24" spans="1:13" ht="17.25" x14ac:dyDescent="0.3">
      <c r="B24" s="41"/>
      <c r="C24" s="40"/>
      <c r="D24" s="40"/>
      <c r="E24" s="54"/>
      <c r="F24" s="40"/>
      <c r="G24" s="21"/>
      <c r="H24" s="21"/>
      <c r="I24" s="38"/>
      <c r="J24" s="38"/>
      <c r="K24" s="39"/>
      <c r="L24" s="39"/>
      <c r="M24" s="39"/>
    </row>
    <row r="25" spans="1:13" ht="17.25" x14ac:dyDescent="0.3">
      <c r="C25" s="65"/>
      <c r="D25" s="31"/>
      <c r="E25" s="65"/>
      <c r="F25" s="21"/>
      <c r="G25" s="21"/>
      <c r="H25" s="21"/>
      <c r="I25" s="38"/>
      <c r="J25" s="38"/>
      <c r="K25" s="39"/>
      <c r="L25" s="39"/>
      <c r="M25" s="39"/>
    </row>
    <row r="26" spans="1:13" x14ac:dyDescent="0.25">
      <c r="E26" s="65"/>
    </row>
  </sheetData>
  <mergeCells count="5">
    <mergeCell ref="J2:K2"/>
    <mergeCell ref="H5:J6"/>
    <mergeCell ref="K5:M6"/>
    <mergeCell ref="B23:C23"/>
    <mergeCell ref="D5:G6"/>
  </mergeCells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5:S25"/>
  <sheetViews>
    <sheetView showGridLines="0" zoomScaleNormal="100" workbookViewId="0">
      <selection activeCell="F14" sqref="F14:F18"/>
    </sheetView>
  </sheetViews>
  <sheetFormatPr baseColWidth="10" defaultRowHeight="15" x14ac:dyDescent="0.25"/>
  <cols>
    <col min="1" max="1" width="5" customWidth="1"/>
    <col min="2" max="2" width="16.42578125" customWidth="1"/>
    <col min="3" max="3" width="36.7109375" customWidth="1"/>
    <col min="4" max="4" width="20.42578125" customWidth="1"/>
    <col min="5" max="5" width="3.140625" customWidth="1"/>
    <col min="6" max="6" width="17.85546875" customWidth="1"/>
    <col min="7" max="7" width="20.7109375" customWidth="1"/>
    <col min="8" max="8" width="14.42578125" customWidth="1"/>
    <col min="9" max="9" width="14.5703125" customWidth="1"/>
    <col min="10" max="10" width="14.140625" customWidth="1"/>
    <col min="17" max="17" width="10.140625" customWidth="1"/>
    <col min="18" max="19" width="12.5703125" customWidth="1"/>
  </cols>
  <sheetData>
    <row r="5" spans="2:19" ht="15.75" thickBot="1" x14ac:dyDescent="0.3"/>
    <row r="6" spans="2:19" ht="19.5" thickBot="1" x14ac:dyDescent="0.35">
      <c r="B6" s="277" t="s">
        <v>102</v>
      </c>
      <c r="C6" s="278"/>
      <c r="D6" s="279"/>
      <c r="E6" s="24"/>
      <c r="F6" s="24"/>
      <c r="G6" s="22"/>
      <c r="H6" s="22"/>
      <c r="I6" s="24"/>
      <c r="J6" s="5"/>
    </row>
    <row r="7" spans="2:19" ht="9.75" customHeight="1" thickBot="1" x14ac:dyDescent="0.35">
      <c r="B7" s="24"/>
      <c r="C7" s="24"/>
      <c r="D7" s="24"/>
      <c r="E7" s="24"/>
      <c r="F7" s="24"/>
      <c r="G7" s="24"/>
      <c r="H7" s="24"/>
      <c r="I7" s="24"/>
      <c r="J7" s="5"/>
    </row>
    <row r="8" spans="2:19" ht="18.75" x14ac:dyDescent="0.3">
      <c r="B8" s="271" t="s">
        <v>101</v>
      </c>
      <c r="C8" s="25" t="s">
        <v>13</v>
      </c>
      <c r="D8" s="26" t="s">
        <v>34</v>
      </c>
      <c r="E8" s="24"/>
      <c r="F8" s="24"/>
      <c r="G8" s="24"/>
      <c r="H8" s="24"/>
      <c r="I8" s="24"/>
      <c r="J8" s="5"/>
    </row>
    <row r="9" spans="2:19" ht="15.75" x14ac:dyDescent="0.25">
      <c r="B9" s="272"/>
      <c r="C9" s="27" t="s">
        <v>14</v>
      </c>
      <c r="D9" s="28">
        <f>'Expo Limon Mercados acum sem 29'!D8</f>
        <v>14706.564</v>
      </c>
      <c r="E9" s="24"/>
      <c r="F9" s="51"/>
      <c r="G9" s="52"/>
      <c r="H9" s="53"/>
      <c r="I9" s="51"/>
      <c r="J9" s="51"/>
    </row>
    <row r="10" spans="2:19" ht="16.5" customHeight="1" thickBot="1" x14ac:dyDescent="0.3">
      <c r="B10" s="272"/>
      <c r="C10" s="27" t="s">
        <v>15</v>
      </c>
      <c r="D10" s="28">
        <f>'Expo Limon Mercados acum sem 29'!D9</f>
        <v>5100.0959999999995</v>
      </c>
      <c r="E10" s="24"/>
      <c r="F10" s="51"/>
    </row>
    <row r="11" spans="2:19" ht="18.75" customHeight="1" x14ac:dyDescent="0.25">
      <c r="B11" s="272"/>
      <c r="C11" s="27" t="s">
        <v>16</v>
      </c>
      <c r="D11" s="28">
        <f>'Expo Limon Mercados acum sem 29'!D10</f>
        <v>10425.012000000001</v>
      </c>
      <c r="E11" s="24"/>
      <c r="F11" s="51"/>
      <c r="G11" s="51"/>
      <c r="H11" s="280" t="s">
        <v>89</v>
      </c>
      <c r="I11" s="281"/>
      <c r="J11" s="246" t="s">
        <v>93</v>
      </c>
      <c r="R11" s="232" t="s">
        <v>89</v>
      </c>
      <c r="S11" s="232" t="s">
        <v>90</v>
      </c>
    </row>
    <row r="12" spans="2:19" ht="16.5" thickBot="1" x14ac:dyDescent="0.3">
      <c r="B12" s="272"/>
      <c r="C12" s="27" t="s">
        <v>17</v>
      </c>
      <c r="D12" s="28">
        <f>'Expo Limon Mercados acum sem 29'!D11</f>
        <v>25775.248</v>
      </c>
      <c r="E12" s="24"/>
      <c r="F12" s="51"/>
      <c r="G12" s="51"/>
      <c r="H12" s="73" t="s">
        <v>50</v>
      </c>
      <c r="I12" s="73" t="s">
        <v>92</v>
      </c>
      <c r="J12" s="73" t="s">
        <v>92</v>
      </c>
      <c r="R12" s="73" t="s">
        <v>92</v>
      </c>
      <c r="S12" s="73" t="s">
        <v>92</v>
      </c>
    </row>
    <row r="13" spans="2:19" ht="16.5" thickBot="1" x14ac:dyDescent="0.3">
      <c r="B13" s="272"/>
      <c r="C13" s="67" t="s">
        <v>18</v>
      </c>
      <c r="D13" s="76">
        <f>SUM(D9:D12)</f>
        <v>56006.92</v>
      </c>
      <c r="E13" s="24"/>
      <c r="F13" s="51"/>
      <c r="G13" s="71" t="s">
        <v>13</v>
      </c>
      <c r="H13" s="72" t="s">
        <v>34</v>
      </c>
      <c r="I13" s="72" t="s">
        <v>34</v>
      </c>
      <c r="J13" s="80" t="s">
        <v>34</v>
      </c>
      <c r="R13" s="81" t="s">
        <v>28</v>
      </c>
      <c r="S13" s="81" t="s">
        <v>28</v>
      </c>
    </row>
    <row r="14" spans="2:19" ht="16.5" customHeight="1" thickBot="1" x14ac:dyDescent="0.3">
      <c r="B14" s="272"/>
      <c r="C14" s="29" t="s">
        <v>23</v>
      </c>
      <c r="D14" s="30">
        <f>'Expo Limon Mercados acum sem 29'!D15</f>
        <v>3916.5740000000001</v>
      </c>
      <c r="E14" s="24"/>
      <c r="F14" s="274" t="s">
        <v>91</v>
      </c>
      <c r="G14" s="68" t="s">
        <v>29</v>
      </c>
      <c r="H14" s="82">
        <v>17272.095000000001</v>
      </c>
      <c r="I14" s="233">
        <f t="shared" ref="I14:J18" si="0">(R14*15)/1000</f>
        <v>19681.125</v>
      </c>
      <c r="J14" s="83">
        <f t="shared" si="0"/>
        <v>21604.755000000001</v>
      </c>
      <c r="R14" s="87">
        <v>1312075</v>
      </c>
      <c r="S14" s="87">
        <v>1440317</v>
      </c>
    </row>
    <row r="15" spans="2:19" ht="16.5" thickBot="1" x14ac:dyDescent="0.3">
      <c r="B15" s="272"/>
      <c r="C15" s="29" t="s">
        <v>19</v>
      </c>
      <c r="D15" s="30">
        <f>'Expo Limon Mercados acum sem 29'!D13</f>
        <v>26313.276000000002</v>
      </c>
      <c r="E15" s="24"/>
      <c r="F15" s="275"/>
      <c r="G15" s="69" t="s">
        <v>19</v>
      </c>
      <c r="H15" s="84">
        <v>30530.294999999998</v>
      </c>
      <c r="I15" s="234">
        <f t="shared" si="0"/>
        <v>31549.200000000001</v>
      </c>
      <c r="J15" s="85">
        <f t="shared" si="0"/>
        <v>25717.814999999999</v>
      </c>
      <c r="R15" s="88">
        <v>2103280</v>
      </c>
      <c r="S15" s="88">
        <v>1714521</v>
      </c>
    </row>
    <row r="16" spans="2:19" ht="16.5" thickBot="1" x14ac:dyDescent="0.3">
      <c r="B16" s="272"/>
      <c r="C16" s="29" t="s">
        <v>20</v>
      </c>
      <c r="D16" s="30">
        <f>'Expo Limon Mercados acum sem 29'!D14</f>
        <v>6122.51</v>
      </c>
      <c r="E16" s="24"/>
      <c r="F16" s="275"/>
      <c r="G16" s="69" t="s">
        <v>30</v>
      </c>
      <c r="H16" s="84">
        <v>73449.434999999998</v>
      </c>
      <c r="I16" s="234">
        <f t="shared" si="0"/>
        <v>86408.354999999996</v>
      </c>
      <c r="J16" s="85">
        <f t="shared" si="0"/>
        <v>88550.744999999995</v>
      </c>
      <c r="R16" s="88">
        <v>5760557</v>
      </c>
      <c r="S16" s="88">
        <v>5903383</v>
      </c>
    </row>
    <row r="17" spans="2:19" ht="16.5" thickBot="1" x14ac:dyDescent="0.3">
      <c r="B17" s="272"/>
      <c r="C17" s="29" t="s">
        <v>21</v>
      </c>
      <c r="D17" s="30">
        <f>'Expo Limon Mercados acum sem 29'!D16</f>
        <v>54213.364000000001</v>
      </c>
      <c r="E17" s="24"/>
      <c r="F17" s="275"/>
      <c r="G17" s="69" t="s">
        <v>36</v>
      </c>
      <c r="H17" s="84">
        <v>13105.32</v>
      </c>
      <c r="I17" s="234">
        <f t="shared" si="0"/>
        <v>14617.754999999999</v>
      </c>
      <c r="J17" s="85">
        <f t="shared" si="0"/>
        <v>11944.334999999999</v>
      </c>
      <c r="R17" s="88">
        <v>974517</v>
      </c>
      <c r="S17" s="88">
        <v>796289</v>
      </c>
    </row>
    <row r="18" spans="2:19" ht="16.5" customHeight="1" thickBot="1" x14ac:dyDescent="0.3">
      <c r="B18" s="272"/>
      <c r="C18" s="29" t="s">
        <v>36</v>
      </c>
      <c r="D18" s="30">
        <v>6764.01</v>
      </c>
      <c r="E18" s="24"/>
      <c r="F18" s="276"/>
      <c r="G18" s="70" t="s">
        <v>22</v>
      </c>
      <c r="H18" s="153">
        <v>115139.04</v>
      </c>
      <c r="I18" s="235">
        <f t="shared" si="0"/>
        <v>121129.395</v>
      </c>
      <c r="J18" s="86">
        <f t="shared" si="0"/>
        <v>127591.32</v>
      </c>
      <c r="R18" s="89">
        <f>110002+167684+6384325+1413282</f>
        <v>8075293</v>
      </c>
      <c r="S18" s="89">
        <f>117704+44298+7337406+1006680</f>
        <v>8506088</v>
      </c>
    </row>
    <row r="19" spans="2:19" ht="16.5" thickBot="1" x14ac:dyDescent="0.3">
      <c r="B19" s="273"/>
      <c r="C19" s="29" t="s">
        <v>37</v>
      </c>
      <c r="D19" s="30">
        <f>'Expo Limon Mercados acum sem 29'!D17-D18</f>
        <v>12847.279199999999</v>
      </c>
      <c r="E19" s="31"/>
      <c r="F19" s="51"/>
      <c r="G19" s="42" t="s">
        <v>6</v>
      </c>
      <c r="H19" s="154">
        <f>SUM(H14:H18)</f>
        <v>249496.185</v>
      </c>
      <c r="I19" s="154">
        <f>SUM(I14:I18)</f>
        <v>273385.83</v>
      </c>
      <c r="J19" s="154">
        <f>SUM(J14:J18)</f>
        <v>275408.96999999997</v>
      </c>
      <c r="R19" s="155">
        <f>SUM(R14:R18)</f>
        <v>18225722</v>
      </c>
      <c r="S19" s="155">
        <f>SUM(S14:S18)</f>
        <v>18360598</v>
      </c>
    </row>
    <row r="20" spans="2:19" ht="16.5" thickBot="1" x14ac:dyDescent="0.3">
      <c r="B20" s="24"/>
      <c r="C20" s="32" t="s">
        <v>35</v>
      </c>
      <c r="D20" s="33">
        <f>SUM(D14:D19)</f>
        <v>110177.0132</v>
      </c>
      <c r="E20" s="24"/>
      <c r="F20" s="51"/>
      <c r="G20" s="51"/>
      <c r="H20" s="2"/>
      <c r="I20" s="2"/>
      <c r="J20" s="2"/>
    </row>
    <row r="21" spans="2:19" ht="19.5" thickBot="1" x14ac:dyDescent="0.3">
      <c r="B21" s="24"/>
      <c r="C21" s="34" t="s">
        <v>6</v>
      </c>
      <c r="D21" s="90">
        <f>+D13+D20</f>
        <v>166183.9332</v>
      </c>
      <c r="E21" s="24"/>
      <c r="I21" s="79"/>
      <c r="J21" s="51"/>
    </row>
    <row r="22" spans="2:19" ht="19.5" thickTop="1" x14ac:dyDescent="0.3">
      <c r="B22" s="5"/>
      <c r="C22" s="5"/>
      <c r="D22" s="5"/>
      <c r="E22" s="5"/>
      <c r="F22" s="78"/>
      <c r="G22" s="78"/>
      <c r="H22" s="78"/>
      <c r="I22" s="78"/>
      <c r="J22" s="51"/>
    </row>
    <row r="23" spans="2:19" ht="15.75" x14ac:dyDescent="0.25">
      <c r="B23" s="23" t="s">
        <v>38</v>
      </c>
      <c r="C23" s="36"/>
      <c r="D23" s="37"/>
      <c r="E23" s="37"/>
      <c r="F23" s="23" t="s">
        <v>27</v>
      </c>
    </row>
    <row r="24" spans="2:19" ht="18.75" x14ac:dyDescent="0.3">
      <c r="B24" t="s">
        <v>40</v>
      </c>
      <c r="C24" s="36"/>
      <c r="D24" s="37"/>
      <c r="E24" s="37"/>
      <c r="F24" t="s">
        <v>48</v>
      </c>
      <c r="G24" s="36"/>
      <c r="H24" s="5"/>
      <c r="I24" s="5"/>
      <c r="J24" s="5"/>
    </row>
    <row r="25" spans="2:19" ht="15.75" x14ac:dyDescent="0.25">
      <c r="G25" s="36"/>
    </row>
  </sheetData>
  <mergeCells count="4">
    <mergeCell ref="B8:B19"/>
    <mergeCell ref="F14:F18"/>
    <mergeCell ref="B6:D6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7"/>
  <sheetViews>
    <sheetView showGridLines="0" zoomScaleNormal="100" workbookViewId="0">
      <selection activeCell="G21" sqref="G21"/>
    </sheetView>
  </sheetViews>
  <sheetFormatPr baseColWidth="10" defaultRowHeight="15" x14ac:dyDescent="0.25"/>
  <cols>
    <col min="1" max="1" width="6.5703125" customWidth="1"/>
    <col min="2" max="2" width="16.7109375" customWidth="1"/>
    <col min="3" max="4" width="14.7109375" customWidth="1"/>
    <col min="5" max="5" width="15.85546875" customWidth="1"/>
    <col min="6" max="6" width="16.140625" customWidth="1"/>
  </cols>
  <sheetData>
    <row r="1" spans="1:8" ht="15.75" x14ac:dyDescent="0.25">
      <c r="B1" s="24"/>
      <c r="C1" s="24"/>
      <c r="D1" s="24"/>
      <c r="E1" s="24"/>
      <c r="F1" s="24"/>
    </row>
    <row r="2" spans="1:8" ht="15.75" x14ac:dyDescent="0.25">
      <c r="B2" s="22" t="s">
        <v>105</v>
      </c>
      <c r="C2" s="22"/>
      <c r="D2" s="22"/>
      <c r="E2" s="22"/>
      <c r="F2" s="24"/>
    </row>
    <row r="3" spans="1:8" ht="16.5" thickBot="1" x14ac:dyDescent="0.3">
      <c r="B3" s="22"/>
      <c r="C3" s="22"/>
      <c r="D3" s="22"/>
      <c r="E3" s="22"/>
      <c r="F3" s="24"/>
    </row>
    <row r="4" spans="1:8" ht="16.5" thickBot="1" x14ac:dyDescent="0.3">
      <c r="B4" s="47"/>
      <c r="C4" s="48"/>
      <c r="D4" s="48"/>
      <c r="E4" s="49" t="s">
        <v>42</v>
      </c>
      <c r="F4" s="50" t="s">
        <v>43</v>
      </c>
    </row>
    <row r="5" spans="1:8" ht="15.75" x14ac:dyDescent="0.25">
      <c r="B5" s="284" t="s">
        <v>23</v>
      </c>
      <c r="C5" s="43" t="s">
        <v>32</v>
      </c>
      <c r="D5" s="44">
        <f>'Cargas RSA y ARG'!D14</f>
        <v>3916.5740000000001</v>
      </c>
      <c r="E5" s="286">
        <f>D5/D6-1</f>
        <v>-0.80099846934562935</v>
      </c>
      <c r="F5" s="282">
        <f>D5-D6</f>
        <v>-15764.550999999999</v>
      </c>
    </row>
    <row r="6" spans="1:8" ht="16.5" thickBot="1" x14ac:dyDescent="0.3">
      <c r="B6" s="285"/>
      <c r="C6" s="45" t="s">
        <v>33</v>
      </c>
      <c r="D6" s="46">
        <f>'Cargas RSA y ARG'!I14</f>
        <v>19681.125</v>
      </c>
      <c r="E6" s="287"/>
      <c r="F6" s="283"/>
      <c r="H6" s="66"/>
    </row>
    <row r="7" spans="1:8" ht="15.75" x14ac:dyDescent="0.25">
      <c r="B7" s="284" t="s">
        <v>30</v>
      </c>
      <c r="C7" s="43" t="s">
        <v>32</v>
      </c>
      <c r="D7" s="44">
        <f>'Cargas RSA y ARG'!D13</f>
        <v>56006.92</v>
      </c>
      <c r="E7" s="286">
        <f t="shared" ref="E7:E13" si="0">D7/D8-1</f>
        <v>-0.35183443776935686</v>
      </c>
      <c r="F7" s="282">
        <f>D7-D8</f>
        <v>-30401.434999999998</v>
      </c>
    </row>
    <row r="8" spans="1:8" ht="16.5" customHeight="1" thickBot="1" x14ac:dyDescent="0.3">
      <c r="B8" s="285"/>
      <c r="C8" s="45" t="s">
        <v>33</v>
      </c>
      <c r="D8" s="46">
        <f>'Cargas RSA y ARG'!I16</f>
        <v>86408.354999999996</v>
      </c>
      <c r="E8" s="287"/>
      <c r="F8" s="283"/>
    </row>
    <row r="9" spans="1:8" ht="15.75" x14ac:dyDescent="0.25">
      <c r="B9" s="284" t="s">
        <v>19</v>
      </c>
      <c r="C9" s="43" t="s">
        <v>32</v>
      </c>
      <c r="D9" s="44">
        <f>'Cargas RSA y ARG'!D15</f>
        <v>26313.276000000002</v>
      </c>
      <c r="E9" s="286">
        <f t="shared" si="0"/>
        <v>-0.16596059488037729</v>
      </c>
      <c r="F9" s="282">
        <f>D9-D10</f>
        <v>-5235.9239999999991</v>
      </c>
    </row>
    <row r="10" spans="1:8" ht="16.5" customHeight="1" thickBot="1" x14ac:dyDescent="0.3">
      <c r="B10" s="285"/>
      <c r="C10" s="45" t="s">
        <v>33</v>
      </c>
      <c r="D10" s="46">
        <f>'Cargas RSA y ARG'!I15</f>
        <v>31549.200000000001</v>
      </c>
      <c r="E10" s="287"/>
      <c r="F10" s="283"/>
    </row>
    <row r="11" spans="1:8" ht="15.75" x14ac:dyDescent="0.25">
      <c r="B11" s="284" t="s">
        <v>36</v>
      </c>
      <c r="C11" s="43" t="s">
        <v>32</v>
      </c>
      <c r="D11" s="44">
        <f>'Cargas RSA y ARG'!D18</f>
        <v>6764.01</v>
      </c>
      <c r="E11" s="286">
        <f t="shared" si="0"/>
        <v>-0.53727436258166861</v>
      </c>
      <c r="F11" s="282">
        <f>D11-D12</f>
        <v>-7853.744999999999</v>
      </c>
    </row>
    <row r="12" spans="1:8" ht="16.5" thickBot="1" x14ac:dyDescent="0.3">
      <c r="B12" s="285"/>
      <c r="C12" s="45" t="s">
        <v>33</v>
      </c>
      <c r="D12" s="46">
        <f>'Cargas RSA y ARG'!I17</f>
        <v>14617.754999999999</v>
      </c>
      <c r="E12" s="287"/>
      <c r="F12" s="283"/>
    </row>
    <row r="13" spans="1:8" ht="15.75" x14ac:dyDescent="0.25">
      <c r="B13" s="284" t="s">
        <v>31</v>
      </c>
      <c r="C13" s="43" t="s">
        <v>32</v>
      </c>
      <c r="D13" s="44">
        <f>'Cargas RSA y ARG'!D19</f>
        <v>12847.279199999999</v>
      </c>
      <c r="E13" s="286">
        <f t="shared" si="0"/>
        <v>-0.89393755991268675</v>
      </c>
      <c r="F13" s="282">
        <f>D13-D14</f>
        <v>-108282.1158</v>
      </c>
    </row>
    <row r="14" spans="1:8" ht="16.5" thickBot="1" x14ac:dyDescent="0.3">
      <c r="B14" s="285"/>
      <c r="C14" s="45" t="s">
        <v>33</v>
      </c>
      <c r="D14" s="46">
        <f>'Cargas RSA y ARG'!I18</f>
        <v>121129.395</v>
      </c>
      <c r="E14" s="287"/>
      <c r="F14" s="283"/>
    </row>
    <row r="15" spans="1:8" ht="18.75" x14ac:dyDescent="0.3">
      <c r="B15" s="5"/>
      <c r="C15" s="5"/>
      <c r="D15" s="5"/>
      <c r="E15" s="5"/>
    </row>
    <row r="16" spans="1:8" ht="18.75" x14ac:dyDescent="0.3">
      <c r="A16" s="23" t="s">
        <v>38</v>
      </c>
      <c r="B16" s="36"/>
      <c r="C16" s="5"/>
      <c r="D16" s="5"/>
      <c r="E16" s="5"/>
    </row>
    <row r="17" spans="1:2" ht="15.75" x14ac:dyDescent="0.25">
      <c r="A17" t="s">
        <v>47</v>
      </c>
      <c r="B17" s="36"/>
    </row>
  </sheetData>
  <mergeCells count="15">
    <mergeCell ref="E5:E6"/>
    <mergeCell ref="E7:E8"/>
    <mergeCell ref="E9:E10"/>
    <mergeCell ref="E11:E12"/>
    <mergeCell ref="E13:E14"/>
    <mergeCell ref="B5:B6"/>
    <mergeCell ref="B7:B8"/>
    <mergeCell ref="B9:B10"/>
    <mergeCell ref="B11:B12"/>
    <mergeCell ref="B13:B14"/>
    <mergeCell ref="F5:F6"/>
    <mergeCell ref="F7:F8"/>
    <mergeCell ref="F9:F10"/>
    <mergeCell ref="F11:F12"/>
    <mergeCell ref="F13:F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2"/>
  <sheetViews>
    <sheetView showGridLines="0" topLeftCell="A7" workbookViewId="0">
      <selection activeCell="K20" sqref="K20"/>
    </sheetView>
  </sheetViews>
  <sheetFormatPr baseColWidth="10" defaultRowHeight="15" x14ac:dyDescent="0.25"/>
  <cols>
    <col min="2" max="2" width="20.42578125" customWidth="1"/>
    <col min="3" max="3" width="9.5703125" customWidth="1"/>
    <col min="4" max="4" width="7" customWidth="1"/>
    <col min="5" max="5" width="6.7109375" customWidth="1"/>
    <col min="6" max="6" width="9.5703125" customWidth="1"/>
    <col min="7" max="7" width="9.7109375" customWidth="1"/>
    <col min="8" max="8" width="16.85546875" customWidth="1"/>
    <col min="9" max="9" width="12.7109375" customWidth="1"/>
    <col min="11" max="11" width="16" customWidth="1"/>
    <col min="12" max="12" width="14.85546875" customWidth="1"/>
  </cols>
  <sheetData>
    <row r="3" spans="2:13" ht="18.75" x14ac:dyDescent="0.3">
      <c r="B3" s="288" t="s">
        <v>107</v>
      </c>
      <c r="C3" s="288"/>
      <c r="D3" s="288"/>
      <c r="E3" s="288"/>
      <c r="F3" s="288"/>
      <c r="G3" s="288"/>
      <c r="H3" s="288"/>
      <c r="I3" s="288"/>
      <c r="J3" s="288"/>
      <c r="K3" s="288"/>
      <c r="L3" s="194"/>
      <c r="M3" s="194"/>
    </row>
    <row r="4" spans="2:13" x14ac:dyDescent="0.2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2:13" ht="15" customHeight="1" x14ac:dyDescent="0.25">
      <c r="C5" s="298" t="s">
        <v>68</v>
      </c>
      <c r="D5" s="299"/>
      <c r="E5" s="294" t="s">
        <v>53</v>
      </c>
      <c r="F5" s="296" t="s">
        <v>54</v>
      </c>
      <c r="G5" s="297"/>
      <c r="H5" s="294" t="s">
        <v>55</v>
      </c>
      <c r="I5" s="157" t="s">
        <v>56</v>
      </c>
      <c r="J5" s="294" t="s">
        <v>57</v>
      </c>
      <c r="K5" s="226" t="s">
        <v>58</v>
      </c>
    </row>
    <row r="6" spans="2:13" x14ac:dyDescent="0.25">
      <c r="B6" s="158" t="s">
        <v>59</v>
      </c>
      <c r="C6" s="159" t="s">
        <v>60</v>
      </c>
      <c r="D6" s="159" t="s">
        <v>61</v>
      </c>
      <c r="E6" s="295"/>
      <c r="F6" s="159" t="s">
        <v>60</v>
      </c>
      <c r="G6" s="159" t="s">
        <v>61</v>
      </c>
      <c r="H6" s="295"/>
      <c r="I6" s="159" t="s">
        <v>61</v>
      </c>
      <c r="J6" s="295"/>
      <c r="K6" s="227"/>
    </row>
    <row r="7" spans="2:13" x14ac:dyDescent="0.25">
      <c r="B7" s="160" t="s">
        <v>62</v>
      </c>
      <c r="C7" s="161"/>
      <c r="D7" s="161"/>
      <c r="E7" s="162">
        <f>SUM(C7:D7)</f>
        <v>0</v>
      </c>
      <c r="F7" s="161"/>
      <c r="G7" s="161"/>
      <c r="H7" s="166">
        <f>SUM(F7:G7)</f>
        <v>0</v>
      </c>
      <c r="I7" s="161">
        <v>4</v>
      </c>
      <c r="J7" s="162">
        <f>I7</f>
        <v>4</v>
      </c>
      <c r="K7" s="163">
        <f>E7+H7+J7</f>
        <v>4</v>
      </c>
    </row>
    <row r="8" spans="2:13" x14ac:dyDescent="0.25">
      <c r="B8" s="164" t="s">
        <v>63</v>
      </c>
      <c r="C8" s="240">
        <v>32</v>
      </c>
      <c r="D8" s="240">
        <v>13</v>
      </c>
      <c r="E8" s="162">
        <f>SUM(C8:D8)</f>
        <v>45</v>
      </c>
      <c r="F8" s="165">
        <v>12</v>
      </c>
      <c r="G8" s="165">
        <v>2</v>
      </c>
      <c r="H8" s="166">
        <f>SUM(F8:G8)</f>
        <v>14</v>
      </c>
      <c r="I8" s="165"/>
      <c r="J8" s="162">
        <f t="shared" ref="J8:J10" si="0">I8</f>
        <v>0</v>
      </c>
      <c r="K8" s="167">
        <f>H8+E8+J8</f>
        <v>59</v>
      </c>
    </row>
    <row r="9" spans="2:13" x14ac:dyDescent="0.25">
      <c r="B9" s="237" t="s">
        <v>94</v>
      </c>
      <c r="C9" s="241"/>
      <c r="D9" s="241">
        <v>1</v>
      </c>
      <c r="E9" s="162">
        <f>SUM(C9:D9)</f>
        <v>1</v>
      </c>
      <c r="F9" s="238"/>
      <c r="G9" s="238"/>
      <c r="H9" s="166">
        <f t="shared" ref="H9:H10" si="1">SUM(F9:G9)</f>
        <v>0</v>
      </c>
      <c r="I9" s="238"/>
      <c r="J9" s="162">
        <f t="shared" si="0"/>
        <v>0</v>
      </c>
      <c r="K9" s="239">
        <f>E9+H9+J9</f>
        <v>1</v>
      </c>
    </row>
    <row r="10" spans="2:13" x14ac:dyDescent="0.25">
      <c r="B10" s="168" t="s">
        <v>21</v>
      </c>
      <c r="C10" s="236">
        <v>18</v>
      </c>
      <c r="D10" s="236">
        <v>17</v>
      </c>
      <c r="E10" s="162">
        <f>SUM(C10:D10)</f>
        <v>35</v>
      </c>
      <c r="F10" s="169"/>
      <c r="G10" s="169"/>
      <c r="H10" s="166">
        <f t="shared" si="1"/>
        <v>0</v>
      </c>
      <c r="I10" s="169"/>
      <c r="J10" s="162">
        <f t="shared" si="0"/>
        <v>0</v>
      </c>
      <c r="K10" s="170">
        <f>E10+H10+J10</f>
        <v>35</v>
      </c>
    </row>
    <row r="11" spans="2:13" x14ac:dyDescent="0.25">
      <c r="B11" s="171" t="s">
        <v>58</v>
      </c>
      <c r="C11" s="172">
        <f t="shared" ref="C11:K11" si="2">SUM(C7:C10)</f>
        <v>50</v>
      </c>
      <c r="D11" s="172">
        <f t="shared" si="2"/>
        <v>31</v>
      </c>
      <c r="E11" s="172">
        <f t="shared" si="2"/>
        <v>81</v>
      </c>
      <c r="F11" s="172">
        <f t="shared" si="2"/>
        <v>12</v>
      </c>
      <c r="G11" s="172">
        <f t="shared" si="2"/>
        <v>2</v>
      </c>
      <c r="H11" s="172">
        <f t="shared" si="2"/>
        <v>14</v>
      </c>
      <c r="I11" s="172">
        <f t="shared" si="2"/>
        <v>4</v>
      </c>
      <c r="J11" s="172">
        <f t="shared" si="2"/>
        <v>4</v>
      </c>
      <c r="K11" s="172">
        <f t="shared" si="2"/>
        <v>99</v>
      </c>
    </row>
    <row r="12" spans="2:13" ht="15.75" x14ac:dyDescent="0.25">
      <c r="B12" s="289"/>
      <c r="C12" s="289"/>
      <c r="D12" s="289"/>
    </row>
    <row r="13" spans="2:13" s="178" customFormat="1" ht="15.75" x14ac:dyDescent="0.25">
      <c r="B13" s="177"/>
      <c r="C13" s="177"/>
      <c r="D13" s="177"/>
    </row>
    <row r="14" spans="2:13" ht="15.75" thickBot="1" x14ac:dyDescent="0.3"/>
    <row r="15" spans="2:13" ht="15.75" thickBot="1" x14ac:dyDescent="0.3">
      <c r="B15" s="290" t="s">
        <v>106</v>
      </c>
      <c r="C15" s="291"/>
      <c r="D15" s="292"/>
      <c r="E15" s="292"/>
      <c r="F15" s="293"/>
    </row>
    <row r="16" spans="2:13" ht="15.75" thickBot="1" x14ac:dyDescent="0.3">
      <c r="B16" s="247" t="s">
        <v>64</v>
      </c>
      <c r="C16" s="179" t="s">
        <v>104</v>
      </c>
    </row>
    <row r="17" spans="1:11" ht="6.75" customHeight="1" thickBot="1" x14ac:dyDescent="0.3"/>
    <row r="18" spans="1:11" x14ac:dyDescent="0.25">
      <c r="B18" s="248" t="s">
        <v>65</v>
      </c>
      <c r="C18" s="249" t="s">
        <v>66</v>
      </c>
      <c r="D18" s="180"/>
      <c r="E18" s="180"/>
      <c r="F18" s="181"/>
      <c r="H18" s="191" t="s">
        <v>75</v>
      </c>
      <c r="I18" s="191" t="s">
        <v>76</v>
      </c>
      <c r="J18" s="191" t="s">
        <v>2</v>
      </c>
    </row>
    <row r="19" spans="1:11" ht="22.5" x14ac:dyDescent="0.25">
      <c r="B19" s="250" t="s">
        <v>67</v>
      </c>
      <c r="C19" s="182" t="s">
        <v>60</v>
      </c>
      <c r="D19" s="182" t="s">
        <v>103</v>
      </c>
      <c r="E19" s="182" t="s">
        <v>61</v>
      </c>
      <c r="F19" s="183" t="s">
        <v>58</v>
      </c>
      <c r="H19" s="192" t="s">
        <v>108</v>
      </c>
      <c r="I19" s="192" t="s">
        <v>77</v>
      </c>
      <c r="J19" s="192"/>
    </row>
    <row r="20" spans="1:11" x14ac:dyDescent="0.25">
      <c r="B20" s="184" t="s">
        <v>68</v>
      </c>
      <c r="C20" s="185">
        <v>46</v>
      </c>
      <c r="D20" s="185"/>
      <c r="E20" s="185">
        <v>35</v>
      </c>
      <c r="F20" s="186">
        <v>81</v>
      </c>
      <c r="H20" s="192">
        <v>2021</v>
      </c>
      <c r="I20" s="193">
        <f>'Expo Arg Citricos a sem 29'!$G$17</f>
        <v>216812.51</v>
      </c>
      <c r="J20" s="193">
        <f>'Expo Arg Citricos a sem 29'!$C$17</f>
        <v>166183.924</v>
      </c>
      <c r="K20" s="223">
        <f>J20/J21-1</f>
        <v>-0.25767895743743852</v>
      </c>
    </row>
    <row r="21" spans="1:11" x14ac:dyDescent="0.25">
      <c r="B21" s="225" t="s">
        <v>87</v>
      </c>
      <c r="C21" s="185">
        <v>13</v>
      </c>
      <c r="D21" s="185">
        <v>2</v>
      </c>
      <c r="E21" s="224">
        <v>85</v>
      </c>
      <c r="F21" s="186">
        <v>100</v>
      </c>
      <c r="H21" s="192">
        <v>2020</v>
      </c>
      <c r="I21" s="193">
        <v>275838.59999999998</v>
      </c>
      <c r="J21" s="193">
        <v>223870.69</v>
      </c>
      <c r="K21" s="223">
        <f>I20/I21-1</f>
        <v>-0.21398778126049067</v>
      </c>
    </row>
    <row r="22" spans="1:11" x14ac:dyDescent="0.25">
      <c r="B22" s="184" t="s">
        <v>56</v>
      </c>
      <c r="C22" s="185"/>
      <c r="D22" s="185"/>
      <c r="E22" s="185">
        <v>1</v>
      </c>
      <c r="F22" s="186">
        <v>1</v>
      </c>
    </row>
    <row r="23" spans="1:11" ht="15.75" thickBot="1" x14ac:dyDescent="0.3">
      <c r="B23" s="187" t="s">
        <v>58</v>
      </c>
      <c r="C23" s="188">
        <v>59</v>
      </c>
      <c r="D23" s="188">
        <v>2</v>
      </c>
      <c r="E23" s="188">
        <v>121</v>
      </c>
      <c r="F23" s="189">
        <v>182</v>
      </c>
    </row>
    <row r="24" spans="1:11" ht="15" customHeight="1" x14ac:dyDescent="0.25">
      <c r="B24" s="174"/>
      <c r="C24" s="174"/>
      <c r="D24" s="174"/>
      <c r="E24" s="175"/>
      <c r="F24" s="175"/>
    </row>
    <row r="25" spans="1:11" ht="15.75" x14ac:dyDescent="0.25">
      <c r="B25" s="289"/>
      <c r="C25" s="289"/>
      <c r="D25" s="289"/>
    </row>
    <row r="26" spans="1:11" x14ac:dyDescent="0.25">
      <c r="B26" s="190"/>
      <c r="C26" s="190"/>
      <c r="D26" s="190"/>
    </row>
    <row r="28" spans="1:11" x14ac:dyDescent="0.25">
      <c r="A28" t="s">
        <v>70</v>
      </c>
    </row>
    <row r="29" spans="1:11" x14ac:dyDescent="0.25">
      <c r="A29" t="s">
        <v>71</v>
      </c>
    </row>
    <row r="30" spans="1:11" x14ac:dyDescent="0.25">
      <c r="A30" t="s">
        <v>72</v>
      </c>
    </row>
    <row r="31" spans="1:11" x14ac:dyDescent="0.25">
      <c r="A31" t="s">
        <v>73</v>
      </c>
    </row>
    <row r="32" spans="1:11" x14ac:dyDescent="0.25">
      <c r="A32" t="s">
        <v>74</v>
      </c>
    </row>
  </sheetData>
  <mergeCells count="9">
    <mergeCell ref="B3:K3"/>
    <mergeCell ref="B12:D12"/>
    <mergeCell ref="B15:F15"/>
    <mergeCell ref="B25:D25"/>
    <mergeCell ref="E5:E6"/>
    <mergeCell ref="J5:J6"/>
    <mergeCell ref="F5:G5"/>
    <mergeCell ref="H5:H6"/>
    <mergeCell ref="C5:D5"/>
  </mergeCell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showGridLines="0" zoomScale="85" zoomScaleNormal="85" workbookViewId="0">
      <selection activeCell="K21" sqref="K21"/>
    </sheetView>
  </sheetViews>
  <sheetFormatPr baseColWidth="10" defaultRowHeight="15" x14ac:dyDescent="0.25"/>
  <cols>
    <col min="2" max="2" width="17.5703125" bestFit="1" customWidth="1"/>
    <col min="3" max="5" width="13.7109375" customWidth="1"/>
    <col min="6" max="6" width="17.5703125" bestFit="1" customWidth="1"/>
    <col min="7" max="8" width="13.7109375" customWidth="1"/>
    <col min="9" max="9" width="12.7109375" customWidth="1"/>
    <col min="10" max="10" width="17.85546875" customWidth="1"/>
    <col min="11" max="11" width="16.28515625" customWidth="1"/>
    <col min="12" max="12" width="11.85546875" bestFit="1" customWidth="1"/>
    <col min="13" max="13" width="12.140625" bestFit="1" customWidth="1"/>
    <col min="14" max="14" width="15.42578125" bestFit="1" customWidth="1"/>
    <col min="15" max="15" width="13.5703125" bestFit="1" customWidth="1"/>
    <col min="16" max="16" width="14.140625" bestFit="1" customWidth="1"/>
    <col min="17" max="17" width="12.85546875" bestFit="1" customWidth="1"/>
    <col min="18" max="18" width="15.85546875" bestFit="1" customWidth="1"/>
    <col min="19" max="19" width="12.5703125" bestFit="1" customWidth="1"/>
  </cols>
  <sheetData>
    <row r="3" spans="1:15" ht="18.75" x14ac:dyDescent="0.3">
      <c r="B3" s="313" t="s">
        <v>110</v>
      </c>
      <c r="C3" s="313"/>
      <c r="D3" s="313"/>
      <c r="E3" s="313"/>
      <c r="F3" s="313"/>
      <c r="G3" s="313"/>
      <c r="H3" s="313"/>
      <c r="I3" s="242"/>
      <c r="J3" s="242"/>
    </row>
    <row r="4" spans="1:15" ht="9.75" customHeight="1" x14ac:dyDescent="0.3">
      <c r="K4" s="194"/>
    </row>
    <row r="5" spans="1:15" ht="15" customHeight="1" x14ac:dyDescent="0.25">
      <c r="B5" s="24"/>
      <c r="C5" s="311" t="s">
        <v>52</v>
      </c>
      <c r="D5" s="312"/>
      <c r="E5" s="309" t="s">
        <v>78</v>
      </c>
      <c r="F5" s="228" t="s">
        <v>54</v>
      </c>
      <c r="G5" s="309" t="s">
        <v>55</v>
      </c>
      <c r="H5" s="310" t="s">
        <v>58</v>
      </c>
      <c r="J5" s="191" t="s">
        <v>75</v>
      </c>
      <c r="K5" s="191" t="s">
        <v>76</v>
      </c>
      <c r="L5" s="191" t="s">
        <v>2</v>
      </c>
    </row>
    <row r="6" spans="1:15" ht="15.75" x14ac:dyDescent="0.25">
      <c r="B6" s="195" t="s">
        <v>59</v>
      </c>
      <c r="C6" s="196" t="s">
        <v>60</v>
      </c>
      <c r="D6" s="196" t="s">
        <v>61</v>
      </c>
      <c r="E6" s="309"/>
      <c r="F6" s="196" t="s">
        <v>60</v>
      </c>
      <c r="G6" s="309"/>
      <c r="H6" s="310"/>
      <c r="J6" s="192" t="s">
        <v>108</v>
      </c>
      <c r="K6" s="192" t="s">
        <v>77</v>
      </c>
      <c r="L6" s="192"/>
      <c r="M6" s="175"/>
      <c r="N6" s="175"/>
      <c r="O6" s="176"/>
    </row>
    <row r="7" spans="1:15" ht="15.75" x14ac:dyDescent="0.25">
      <c r="B7" s="197" t="s">
        <v>79</v>
      </c>
      <c r="C7" s="198">
        <v>1</v>
      </c>
      <c r="D7" s="198"/>
      <c r="E7" s="199">
        <f>SUM(C7:D7)</f>
        <v>1</v>
      </c>
      <c r="F7" s="198"/>
      <c r="G7" s="199">
        <f>SUM(F7)</f>
        <v>0</v>
      </c>
      <c r="H7" s="200">
        <f>SUM(G7,E7)</f>
        <v>1</v>
      </c>
      <c r="J7" s="192">
        <v>2021</v>
      </c>
      <c r="K7" s="193">
        <f>'Expo Arg Citricos a sem 29'!$G$17</f>
        <v>216812.51</v>
      </c>
      <c r="L7" s="193">
        <f>'Expo Arg Citricos a sem 29'!$C$17</f>
        <v>166183.924</v>
      </c>
    </row>
    <row r="8" spans="1:15" ht="15.75" x14ac:dyDescent="0.25">
      <c r="B8" s="201" t="s">
        <v>80</v>
      </c>
      <c r="C8" s="202">
        <v>3</v>
      </c>
      <c r="D8" s="202"/>
      <c r="E8" s="199">
        <f t="shared" ref="E8:E10" si="0">SUM(C8:D8)</f>
        <v>3</v>
      </c>
      <c r="F8" s="202"/>
      <c r="G8" s="199">
        <f t="shared" ref="G8:G10" si="1">SUM(F8)</f>
        <v>0</v>
      </c>
      <c r="H8" s="200">
        <f t="shared" ref="H8:H10" si="2">SUM(G8,E8)</f>
        <v>3</v>
      </c>
      <c r="J8" s="192">
        <v>2020</v>
      </c>
      <c r="K8" s="193">
        <v>275838.59999999998</v>
      </c>
      <c r="L8" s="193">
        <v>223870.69</v>
      </c>
    </row>
    <row r="9" spans="1:15" ht="15.75" x14ac:dyDescent="0.25">
      <c r="B9" s="201" t="s">
        <v>63</v>
      </c>
      <c r="C9" s="202">
        <v>2</v>
      </c>
      <c r="D9" s="202"/>
      <c r="E9" s="199">
        <f t="shared" si="0"/>
        <v>2</v>
      </c>
      <c r="F9" s="202">
        <v>3</v>
      </c>
      <c r="G9" s="199">
        <f t="shared" si="1"/>
        <v>3</v>
      </c>
      <c r="H9" s="200">
        <f t="shared" si="2"/>
        <v>5</v>
      </c>
      <c r="J9" s="289"/>
      <c r="K9" s="289"/>
      <c r="L9" s="289"/>
    </row>
    <row r="10" spans="1:15" ht="15.75" x14ac:dyDescent="0.25">
      <c r="B10" s="203" t="s">
        <v>21</v>
      </c>
      <c r="C10" s="204">
        <v>13</v>
      </c>
      <c r="D10" s="204">
        <v>12</v>
      </c>
      <c r="E10" s="199">
        <f t="shared" si="0"/>
        <v>25</v>
      </c>
      <c r="F10" s="204"/>
      <c r="G10" s="199">
        <f t="shared" si="1"/>
        <v>0</v>
      </c>
      <c r="H10" s="200">
        <f t="shared" si="2"/>
        <v>25</v>
      </c>
    </row>
    <row r="11" spans="1:15" ht="15.75" x14ac:dyDescent="0.25">
      <c r="B11" s="205" t="s">
        <v>58</v>
      </c>
      <c r="C11" s="206">
        <f t="shared" ref="C11:H11" si="3">SUM(C7:C10)</f>
        <v>19</v>
      </c>
      <c r="D11" s="206">
        <f t="shared" si="3"/>
        <v>12</v>
      </c>
      <c r="E11" s="206">
        <f t="shared" si="3"/>
        <v>31</v>
      </c>
      <c r="F11" s="206">
        <f t="shared" si="3"/>
        <v>3</v>
      </c>
      <c r="G11" s="206">
        <f t="shared" si="3"/>
        <v>3</v>
      </c>
      <c r="H11" s="206">
        <f t="shared" si="3"/>
        <v>34</v>
      </c>
    </row>
    <row r="13" spans="1:15" s="178" customFormat="1" x14ac:dyDescent="0.25">
      <c r="B13" s="207"/>
      <c r="C13" s="208"/>
    </row>
    <row r="15" spans="1:15" ht="18.75" x14ac:dyDescent="0.3">
      <c r="A15" s="209"/>
      <c r="B15" s="302" t="s">
        <v>111</v>
      </c>
      <c r="C15" s="302"/>
      <c r="D15" s="302"/>
      <c r="E15" s="302"/>
      <c r="F15" s="302"/>
      <c r="G15" s="302"/>
      <c r="H15" s="302"/>
      <c r="I15" s="302"/>
      <c r="J15" s="243"/>
      <c r="K15" s="243"/>
    </row>
    <row r="16" spans="1:15" x14ac:dyDescent="0.25">
      <c r="A16" s="209"/>
      <c r="B16" s="209"/>
      <c r="C16" s="209"/>
      <c r="D16" s="209"/>
      <c r="E16" s="209"/>
      <c r="F16" s="209"/>
      <c r="G16" s="209"/>
    </row>
    <row r="17" spans="1:13" ht="15" customHeight="1" x14ac:dyDescent="0.25">
      <c r="A17" s="209"/>
      <c r="B17" s="210"/>
      <c r="C17" s="300" t="s">
        <v>52</v>
      </c>
      <c r="D17" s="301"/>
      <c r="E17" s="303" t="s">
        <v>78</v>
      </c>
      <c r="F17" s="307" t="s">
        <v>69</v>
      </c>
      <c r="G17" s="308"/>
      <c r="H17" s="303" t="s">
        <v>55</v>
      </c>
      <c r="I17" s="305" t="s">
        <v>58</v>
      </c>
    </row>
    <row r="18" spans="1:13" ht="15.75" customHeight="1" x14ac:dyDescent="0.25">
      <c r="A18" s="209"/>
      <c r="B18" s="211" t="s">
        <v>81</v>
      </c>
      <c r="C18" s="212" t="s">
        <v>60</v>
      </c>
      <c r="D18" s="212" t="s">
        <v>61</v>
      </c>
      <c r="E18" s="304"/>
      <c r="F18" s="212" t="s">
        <v>60</v>
      </c>
      <c r="G18" s="212" t="s">
        <v>61</v>
      </c>
      <c r="H18" s="304"/>
      <c r="I18" s="306"/>
      <c r="K18" s="173"/>
      <c r="L18" s="174"/>
      <c r="M18" s="174"/>
    </row>
    <row r="19" spans="1:13" ht="15.75" x14ac:dyDescent="0.25">
      <c r="B19" s="213" t="s">
        <v>82</v>
      </c>
      <c r="C19" s="214">
        <v>1</v>
      </c>
      <c r="D19" s="214">
        <v>2</v>
      </c>
      <c r="E19" s="215">
        <v>3</v>
      </c>
      <c r="F19" s="214"/>
      <c r="G19" s="216"/>
      <c r="H19" s="215"/>
      <c r="I19" s="217">
        <v>3</v>
      </c>
    </row>
    <row r="20" spans="1:13" ht="15.75" x14ac:dyDescent="0.25">
      <c r="B20" s="218" t="s">
        <v>109</v>
      </c>
      <c r="C20" s="219"/>
      <c r="D20" s="219">
        <v>1</v>
      </c>
      <c r="E20" s="215">
        <v>1</v>
      </c>
      <c r="F20" s="219"/>
      <c r="G20" s="220"/>
      <c r="H20" s="215"/>
      <c r="I20" s="217">
        <v>1</v>
      </c>
      <c r="J20" s="251"/>
      <c r="K20" s="251"/>
    </row>
    <row r="21" spans="1:13" ht="15.75" x14ac:dyDescent="0.25">
      <c r="B21" s="218" t="s">
        <v>95</v>
      </c>
      <c r="C21" s="219">
        <v>1</v>
      </c>
      <c r="D21" s="219"/>
      <c r="E21" s="215">
        <v>1</v>
      </c>
      <c r="F21" s="219"/>
      <c r="G21" s="220"/>
      <c r="H21" s="215"/>
      <c r="I21" s="217">
        <v>1</v>
      </c>
    </row>
    <row r="22" spans="1:13" ht="15.75" x14ac:dyDescent="0.25">
      <c r="B22" s="218" t="s">
        <v>63</v>
      </c>
      <c r="C22" s="219">
        <v>9</v>
      </c>
      <c r="D22" s="219">
        <v>4</v>
      </c>
      <c r="E22" s="215">
        <v>14</v>
      </c>
      <c r="F22" s="219">
        <v>1</v>
      </c>
      <c r="G22" s="220">
        <v>20</v>
      </c>
      <c r="H22" s="215">
        <v>22</v>
      </c>
      <c r="I22" s="217">
        <v>36</v>
      </c>
      <c r="J22" s="174"/>
      <c r="K22" s="174"/>
    </row>
    <row r="23" spans="1:13" ht="15.75" x14ac:dyDescent="0.25">
      <c r="B23" s="218" t="s">
        <v>83</v>
      </c>
      <c r="C23" s="219">
        <v>1</v>
      </c>
      <c r="D23" s="219"/>
      <c r="E23" s="215">
        <v>1</v>
      </c>
      <c r="F23" s="219"/>
      <c r="G23" s="220"/>
      <c r="H23" s="215"/>
      <c r="I23" s="217">
        <v>1</v>
      </c>
    </row>
    <row r="24" spans="1:13" ht="15.75" x14ac:dyDescent="0.25">
      <c r="B24" s="218" t="s">
        <v>21</v>
      </c>
      <c r="C24" s="244">
        <v>11</v>
      </c>
      <c r="D24" s="244">
        <v>8</v>
      </c>
      <c r="E24" s="215">
        <v>19</v>
      </c>
      <c r="F24" s="244"/>
      <c r="G24" s="245"/>
      <c r="H24" s="215"/>
      <c r="I24" s="217">
        <v>19</v>
      </c>
    </row>
    <row r="25" spans="1:13" ht="15.75" x14ac:dyDescent="0.25">
      <c r="B25" s="213" t="s">
        <v>84</v>
      </c>
      <c r="C25" s="214">
        <v>1</v>
      </c>
      <c r="D25" s="214">
        <v>1</v>
      </c>
      <c r="E25" s="215">
        <v>2</v>
      </c>
      <c r="F25" s="214"/>
      <c r="G25" s="216"/>
      <c r="H25" s="215"/>
      <c r="I25" s="217">
        <v>2</v>
      </c>
    </row>
    <row r="26" spans="1:13" ht="16.5" thickBot="1" x14ac:dyDescent="0.3">
      <c r="B26" s="218" t="s">
        <v>85</v>
      </c>
      <c r="C26" s="219"/>
      <c r="D26" s="219">
        <v>1</v>
      </c>
      <c r="E26" s="215">
        <v>1</v>
      </c>
      <c r="F26" s="219"/>
      <c r="G26" s="220"/>
      <c r="H26" s="215"/>
      <c r="I26" s="217">
        <v>1</v>
      </c>
    </row>
    <row r="27" spans="1:13" ht="16.5" thickBot="1" x14ac:dyDescent="0.3">
      <c r="B27" s="221" t="s">
        <v>58</v>
      </c>
      <c r="C27" s="222">
        <f>SUM(C19:C26)</f>
        <v>24</v>
      </c>
      <c r="D27" s="222">
        <f t="shared" ref="D27:I27" si="4">SUM(D19:D26)</f>
        <v>17</v>
      </c>
      <c r="E27" s="222">
        <f t="shared" si="4"/>
        <v>42</v>
      </c>
      <c r="F27" s="222">
        <f t="shared" si="4"/>
        <v>1</v>
      </c>
      <c r="G27" s="222">
        <f t="shared" si="4"/>
        <v>20</v>
      </c>
      <c r="H27" s="222">
        <f t="shared" si="4"/>
        <v>22</v>
      </c>
      <c r="I27" s="222">
        <f t="shared" si="4"/>
        <v>64</v>
      </c>
    </row>
    <row r="30" spans="1:13" x14ac:dyDescent="0.25">
      <c r="B30" t="s">
        <v>70</v>
      </c>
    </row>
    <row r="31" spans="1:13" x14ac:dyDescent="0.25">
      <c r="B31" t="s">
        <v>86</v>
      </c>
    </row>
    <row r="32" spans="1:13" x14ac:dyDescent="0.25">
      <c r="B32" t="s">
        <v>72</v>
      </c>
    </row>
    <row r="33" spans="2:2" x14ac:dyDescent="0.25">
      <c r="B33" t="s">
        <v>73</v>
      </c>
    </row>
    <row r="34" spans="2:2" x14ac:dyDescent="0.25">
      <c r="B34" t="s">
        <v>74</v>
      </c>
    </row>
  </sheetData>
  <mergeCells count="12">
    <mergeCell ref="E5:E6"/>
    <mergeCell ref="G5:G6"/>
    <mergeCell ref="H5:H6"/>
    <mergeCell ref="C5:D5"/>
    <mergeCell ref="B3:H3"/>
    <mergeCell ref="C17:D17"/>
    <mergeCell ref="B15:I15"/>
    <mergeCell ref="J9:L9"/>
    <mergeCell ref="E17:E18"/>
    <mergeCell ref="H17:H18"/>
    <mergeCell ref="I17:I18"/>
    <mergeCell ref="F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Expo Arg Citricos a sem 29</vt:lpstr>
      <vt:lpstr>Expo Limon Mercados acum sem 29</vt:lpstr>
      <vt:lpstr>Cargas RSA y ARG</vt:lpstr>
      <vt:lpstr>Comparativo expo RSA y ARG</vt:lpstr>
      <vt:lpstr>Empaque</vt:lpstr>
      <vt:lpstr>Puerto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Rovella</dc:creator>
  <cp:lastModifiedBy>Usuario de Windows</cp:lastModifiedBy>
  <dcterms:created xsi:type="dcterms:W3CDTF">2021-06-04T16:14:07Z</dcterms:created>
  <dcterms:modified xsi:type="dcterms:W3CDTF">2021-07-26T20:17:04Z</dcterms:modified>
</cp:coreProperties>
</file>