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Expo Arg Citricos a sem 26" sheetId="1" r:id="rId1"/>
    <sheet name="Expo Limon Mercados acum sem 26" sheetId="2" r:id="rId2"/>
    <sheet name="Cargas RSA y ARG" sheetId="3" r:id="rId3"/>
    <sheet name="Comparativo expo RSA y ARG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D15" i="3"/>
  <c r="D13" i="3" l="1"/>
  <c r="D11" i="3"/>
  <c r="D10" i="3"/>
  <c r="D6" i="3"/>
  <c r="D7" i="3"/>
  <c r="D8" i="3"/>
  <c r="D5" i="3"/>
  <c r="M9" i="2"/>
  <c r="M10" i="2"/>
  <c r="M11" i="2"/>
  <c r="M13" i="2"/>
  <c r="M14" i="2"/>
  <c r="M15" i="2"/>
  <c r="M16" i="2"/>
  <c r="M17" i="2"/>
  <c r="M8" i="2"/>
  <c r="L9" i="2"/>
  <c r="L10" i="2"/>
  <c r="L11" i="2"/>
  <c r="L13" i="2"/>
  <c r="L14" i="2"/>
  <c r="L15" i="2"/>
  <c r="L16" i="2"/>
  <c r="L17" i="2"/>
  <c r="L8" i="2"/>
  <c r="K9" i="2"/>
  <c r="K10" i="2"/>
  <c r="K11" i="2"/>
  <c r="K13" i="2"/>
  <c r="K14" i="2"/>
  <c r="K15" i="2"/>
  <c r="K16" i="2"/>
  <c r="K17" i="2"/>
  <c r="K8" i="2"/>
  <c r="J10" i="2"/>
  <c r="J11" i="2"/>
  <c r="J13" i="2"/>
  <c r="J14" i="2"/>
  <c r="J15" i="2"/>
  <c r="J16" i="2"/>
  <c r="J17" i="2"/>
  <c r="J9" i="2"/>
  <c r="J8" i="2"/>
  <c r="I11" i="2"/>
  <c r="I13" i="2"/>
  <c r="I14" i="2"/>
  <c r="I15" i="2"/>
  <c r="I16" i="2"/>
  <c r="I17" i="2"/>
  <c r="I10" i="2"/>
  <c r="I9" i="2"/>
  <c r="I8" i="2"/>
  <c r="H10" i="2"/>
  <c r="H11" i="2"/>
  <c r="H13" i="2"/>
  <c r="H14" i="2"/>
  <c r="H15" i="2"/>
  <c r="H16" i="2"/>
  <c r="H17" i="2"/>
  <c r="H9" i="2"/>
  <c r="H8" i="2"/>
  <c r="D16" i="3" l="1"/>
  <c r="G13" i="1" l="1"/>
  <c r="G14" i="1" s="1"/>
  <c r="G11" i="1"/>
  <c r="G12" i="1"/>
  <c r="F14" i="1"/>
  <c r="E14" i="1"/>
  <c r="D14" i="1"/>
  <c r="C14" i="1"/>
  <c r="D12" i="2"/>
  <c r="D18" i="2"/>
  <c r="I15" i="3"/>
  <c r="K14" i="3"/>
  <c r="K15" i="3" s="1"/>
  <c r="H14" i="3"/>
  <c r="J13" i="3"/>
  <c r="H13" i="3"/>
  <c r="J12" i="3"/>
  <c r="H12" i="3"/>
  <c r="J11" i="3"/>
  <c r="H11" i="3"/>
  <c r="J10" i="3"/>
  <c r="H10" i="3"/>
  <c r="H15" i="3" s="1"/>
  <c r="D9" i="3" l="1"/>
  <c r="D17" i="3" s="1"/>
  <c r="D19" i="2"/>
  <c r="J14" i="3"/>
  <c r="J15" i="3" s="1"/>
  <c r="D14" i="4" l="1"/>
  <c r="D10" i="4"/>
  <c r="D8" i="4"/>
  <c r="D12" i="4"/>
  <c r="D6" i="4"/>
  <c r="D13" i="4"/>
  <c r="D11" i="4"/>
  <c r="F11" i="4" l="1"/>
  <c r="F13" i="4"/>
  <c r="E13" i="4"/>
  <c r="E11" i="4"/>
  <c r="G18" i="2"/>
  <c r="F18" i="2"/>
  <c r="E18" i="2"/>
  <c r="G12" i="2"/>
  <c r="F12" i="2"/>
  <c r="C12" i="2"/>
  <c r="L12" i="2" l="1"/>
  <c r="I12" i="2"/>
  <c r="J12" i="2"/>
  <c r="M12" i="2"/>
  <c r="J18" i="2"/>
  <c r="M18" i="2"/>
  <c r="I18" i="2"/>
  <c r="L18" i="2"/>
  <c r="K18" i="2"/>
  <c r="H18" i="2"/>
  <c r="D9" i="4"/>
  <c r="F9" i="4" s="1"/>
  <c r="F19" i="2"/>
  <c r="D5" i="4"/>
  <c r="G19" i="2"/>
  <c r="E12" i="2"/>
  <c r="C18" i="2"/>
  <c r="E19" i="2" l="1"/>
  <c r="H19" i="2" s="1"/>
  <c r="K12" i="2"/>
  <c r="H12" i="2"/>
  <c r="M19" i="2"/>
  <c r="J19" i="2"/>
  <c r="I19" i="2"/>
  <c r="L19" i="2"/>
  <c r="E9" i="4"/>
  <c r="E5" i="4"/>
  <c r="F5" i="4"/>
  <c r="C19" i="2"/>
  <c r="D7" i="4"/>
  <c r="F7" i="4" s="1"/>
  <c r="K19" i="2" l="1"/>
  <c r="E7" i="4"/>
  <c r="G8" i="1" l="1"/>
  <c r="G9" i="1"/>
  <c r="G10" i="1"/>
  <c r="G7" i="1"/>
  <c r="E15" i="1" l="1"/>
  <c r="D15" i="1" l="1"/>
  <c r="F15" i="1"/>
  <c r="C15" i="1"/>
  <c r="G15" i="1" l="1"/>
</calcChain>
</file>

<file path=xl/sharedStrings.xml><?xml version="1.0" encoding="utf-8"?>
<sst xmlns="http://schemas.openxmlformats.org/spreadsheetml/2006/main" count="99" uniqueCount="66">
  <si>
    <t>Cargado Real</t>
  </si>
  <si>
    <t>Meses de Carga</t>
  </si>
  <si>
    <t>Limon</t>
  </si>
  <si>
    <t>Pomelo</t>
  </si>
  <si>
    <t>Naranja</t>
  </si>
  <si>
    <t>Mandarina</t>
  </si>
  <si>
    <t>Total</t>
  </si>
  <si>
    <t>Enero</t>
  </si>
  <si>
    <t>Febrero</t>
  </si>
  <si>
    <t>Marzo</t>
  </si>
  <si>
    <t>Abril</t>
  </si>
  <si>
    <t>Mayo</t>
  </si>
  <si>
    <t>% Sobre el total</t>
  </si>
  <si>
    <t>Destinos</t>
  </si>
  <si>
    <t>Grecia y Balcanes</t>
  </si>
  <si>
    <t>Iberica</t>
  </si>
  <si>
    <t>Italia</t>
  </si>
  <si>
    <t>Norte Europa</t>
  </si>
  <si>
    <t>Sub Total UE</t>
  </si>
  <si>
    <t>Rusia</t>
  </si>
  <si>
    <t>Odessa-Ucrania</t>
  </si>
  <si>
    <t>USA</t>
  </si>
  <si>
    <t>Otros Destinos</t>
  </si>
  <si>
    <t>Reino Unido</t>
  </si>
  <si>
    <t>(en toneladas)</t>
  </si>
  <si>
    <t>Variación % Año 2021 vs:</t>
  </si>
  <si>
    <t xml:space="preserve">Sub Total </t>
  </si>
  <si>
    <t>Aclaraciones:</t>
  </si>
  <si>
    <t>Cajas 15 kilos</t>
  </si>
  <si>
    <t>Reino unido</t>
  </si>
  <si>
    <t>Union Europea</t>
  </si>
  <si>
    <t>Otros</t>
  </si>
  <si>
    <t>Argentina</t>
  </si>
  <si>
    <t>RSA</t>
  </si>
  <si>
    <t>Tn</t>
  </si>
  <si>
    <t>Sub Total</t>
  </si>
  <si>
    <t>Canadá</t>
  </si>
  <si>
    <t>Exportaciones de ARGENTINA Y RSA a ----- U.E - UK - RUSIA - USA - Otros…</t>
  </si>
  <si>
    <r>
      <t xml:space="preserve">Destino Exportac.Argentina </t>
    </r>
    <r>
      <rPr>
        <b/>
        <u/>
        <sz val="12"/>
        <rFont val="Century Gothic"/>
        <family val="2"/>
      </rPr>
      <t>Limones</t>
    </r>
    <r>
      <rPr>
        <b/>
        <sz val="12"/>
        <rFont val="Century Gothic"/>
        <family val="2"/>
      </rPr>
      <t xml:space="preserve"> a:</t>
    </r>
  </si>
  <si>
    <t xml:space="preserve">Otros Destinos </t>
  </si>
  <si>
    <t xml:space="preserve">Aclaraciones: </t>
  </si>
  <si>
    <t>Otros Destinos:  incluye Canada, Middle East, Far East, America Sur</t>
  </si>
  <si>
    <t>Otros Destinos:  incluye  Middle East, Far East, America Sur</t>
  </si>
  <si>
    <t>Variación en TN Año 2021 vs:</t>
  </si>
  <si>
    <t>Semana 24</t>
  </si>
  <si>
    <t>% Arg vs RSA</t>
  </si>
  <si>
    <t>TN Arg vs RSA</t>
  </si>
  <si>
    <t>2021 - Acum sem 25</t>
  </si>
  <si>
    <t>Semana 25</t>
  </si>
  <si>
    <t>Cargas de RSA Acumulado Sem 25</t>
  </si>
  <si>
    <t>Total Cargado Limones Sudafrica sem 25</t>
  </si>
  <si>
    <t>Acumulado a semana 26</t>
  </si>
  <si>
    <t xml:space="preserve">Junio </t>
  </si>
  <si>
    <t>Julio 02/07</t>
  </si>
  <si>
    <t>Exportacion Argentina de Citricos a sem 26</t>
  </si>
  <si>
    <t>Total Cargado (TN)</t>
  </si>
  <si>
    <t>Total Acumulado Sem 26</t>
  </si>
  <si>
    <t>Total Cargado Limones Argentina sem 26</t>
  </si>
  <si>
    <t>Cargas Argentina       Acumulado                            sem 26</t>
  </si>
  <si>
    <t>2021 - Acum sem 26</t>
  </si>
  <si>
    <t>Total Exportado Anual</t>
  </si>
  <si>
    <t>2 de Julio</t>
  </si>
  <si>
    <t>Total Expo Limon (w 26)</t>
  </si>
  <si>
    <t>Otros Destinos Argentina:  incluye  Middle East, Far East, America Sur</t>
  </si>
  <si>
    <t xml:space="preserve"> Otros Destinos RSA incluye: South East Asia, Middle East, Africa and Islands, Asia</t>
  </si>
  <si>
    <t>*Información del SENASA ( mercadería certificada)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</si>
</sst>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em&quot;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4"/>
      <name val="Century Gothic"/>
      <family val="2"/>
    </font>
    <font>
      <b/>
      <i/>
      <sz val="14"/>
      <name val="Century Gothic"/>
      <family val="2"/>
    </font>
    <font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alibri Light"/>
      <family val="2"/>
    </font>
    <font>
      <b/>
      <sz val="14"/>
      <name val="Calibri Light"/>
      <family val="2"/>
    </font>
    <font>
      <b/>
      <sz val="11"/>
      <color theme="1"/>
      <name val="Calibri"/>
      <family val="2"/>
      <scheme val="minor"/>
    </font>
    <font>
      <sz val="12"/>
      <name val="Century Gothic"/>
      <family val="2"/>
    </font>
    <font>
      <b/>
      <u/>
      <sz val="10"/>
      <name val="Century Gothic"/>
      <family val="2"/>
    </font>
    <font>
      <b/>
      <u/>
      <sz val="12"/>
      <name val="Century Gothic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  <font>
      <sz val="12"/>
      <color theme="0"/>
      <name val="Century Gothic"/>
      <family val="2"/>
    </font>
    <font>
      <b/>
      <sz val="12"/>
      <color indexed="9"/>
      <name val="Century Gothic"/>
      <family val="2"/>
    </font>
    <font>
      <sz val="12"/>
      <color rgb="FFFF0000"/>
      <name val="Calibri Light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 Light"/>
      <family val="2"/>
    </font>
    <font>
      <sz val="12"/>
      <name val="Calibri Light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name val="Century Gothic"/>
      <family val="2"/>
    </font>
    <font>
      <b/>
      <sz val="12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 Light"/>
      <family val="2"/>
    </font>
    <font>
      <b/>
      <sz val="10"/>
      <color theme="1"/>
      <name val="Calibri Light"/>
      <family val="2"/>
    </font>
  </fonts>
  <fills count="17">
    <fill>
      <patternFill patternType="none"/>
    </fill>
    <fill>
      <patternFill patternType="gray125"/>
    </fill>
    <fill>
      <patternFill patternType="solid">
        <fgColor rgb="FF33330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16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thin">
        <color indexed="16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/>
      <top style="mediumDashDot">
        <color indexed="23"/>
      </top>
      <bottom/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">
        <color indexed="23"/>
      </top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DashDot">
        <color indexed="23"/>
      </top>
      <bottom/>
      <diagonal/>
    </border>
    <border>
      <left/>
      <right style="dashed">
        <color indexed="23"/>
      </right>
      <top style="medium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/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mediumDash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slantDashDot">
        <color indexed="23"/>
      </left>
      <right style="dashed">
        <color indexed="23"/>
      </right>
      <top style="mediumDashDot">
        <color indexed="23"/>
      </top>
      <bottom style="slantDashDot">
        <color indexed="23"/>
      </bottom>
      <diagonal/>
    </border>
    <border>
      <left style="dashed">
        <color indexed="23"/>
      </left>
      <right style="slantDashDot">
        <color indexed="23"/>
      </right>
      <top style="mediumDashDot">
        <color indexed="23"/>
      </top>
      <bottom style="slantDashDot">
        <color indexed="23"/>
      </bottom>
      <diagonal/>
    </border>
    <border>
      <left style="thick">
        <color indexed="23"/>
      </left>
      <right style="dashed">
        <color indexed="23"/>
      </right>
      <top style="slantDashDot">
        <color indexed="23"/>
      </top>
      <bottom style="thick">
        <color indexed="23"/>
      </bottom>
      <diagonal/>
    </border>
    <border>
      <left/>
      <right style="thick">
        <color indexed="23"/>
      </right>
      <top style="slantDashDot">
        <color indexed="23"/>
      </top>
      <bottom style="thick">
        <color indexed="23"/>
      </bottom>
      <diagonal/>
    </border>
    <border>
      <left style="mediumDash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Dashed">
        <color rgb="FF808080"/>
      </bottom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dashed">
        <color rgb="FF808080"/>
      </left>
      <right style="medium">
        <color rgb="FFCCCCCC"/>
      </right>
      <top/>
      <bottom style="dotted">
        <color rgb="FF000000"/>
      </bottom>
      <diagonal/>
    </border>
    <border>
      <left style="medium">
        <color rgb="FFCCCCCC"/>
      </left>
      <right/>
      <top/>
      <bottom style="mediumDashed">
        <color rgb="FF80808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CCCCCC"/>
      </top>
      <bottom style="dotted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thin">
        <color indexed="64"/>
      </right>
      <top/>
      <bottom style="mediumDashed">
        <color rgb="FF80808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Dashed">
        <color rgb="FF80808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medium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/>
      <bottom style="dashed">
        <color indexed="23"/>
      </bottom>
      <diagonal/>
    </border>
    <border>
      <left style="mediumDash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dashed">
        <color indexed="23"/>
      </left>
      <right/>
      <top style="mediumDashDot">
        <color indexed="23"/>
      </top>
      <bottom style="mediumDashDot">
        <color indexed="2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0" fillId="0" borderId="0" xfId="0" applyBorder="1"/>
    <xf numFmtId="0" fontId="1" fillId="6" borderId="0" xfId="0" applyFont="1" applyFill="1" applyBorder="1" applyAlignment="1">
      <alignment horizontal="center" vertical="center"/>
    </xf>
    <xf numFmtId="9" fontId="0" fillId="0" borderId="0" xfId="1" applyFont="1" applyBorder="1"/>
    <xf numFmtId="0" fontId="4" fillId="0" borderId="0" xfId="0" applyFont="1"/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9" fontId="3" fillId="0" borderId="0" xfId="1" applyFont="1" applyAlignment="1">
      <alignment horizontal="right"/>
    </xf>
    <xf numFmtId="164" fontId="3" fillId="0" borderId="0" xfId="0" applyNumberFormat="1" applyFont="1" applyAlignment="1">
      <alignment horizontal="left"/>
    </xf>
    <xf numFmtId="14" fontId="3" fillId="0" borderId="0" xfId="1" applyNumberFormat="1" applyFont="1"/>
    <xf numFmtId="9" fontId="3" fillId="0" borderId="0" xfId="1" applyFont="1"/>
    <xf numFmtId="0" fontId="8" fillId="0" borderId="0" xfId="0" applyFont="1"/>
    <xf numFmtId="9" fontId="9" fillId="0" borderId="0" xfId="1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4" fontId="7" fillId="4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15" fillId="0" borderId="0" xfId="0" applyFont="1"/>
    <xf numFmtId="0" fontId="18" fillId="0" borderId="0" xfId="0" applyFont="1"/>
    <xf numFmtId="0" fontId="14" fillId="0" borderId="0" xfId="0" applyFont="1"/>
    <xf numFmtId="0" fontId="19" fillId="0" borderId="0" xfId="0" applyFont="1"/>
    <xf numFmtId="0" fontId="21" fillId="4" borderId="28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4" fontId="22" fillId="0" borderId="12" xfId="0" applyNumberFormat="1" applyFont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4" fontId="22" fillId="0" borderId="15" xfId="0" applyNumberFormat="1" applyFont="1" applyBorder="1" applyAlignment="1">
      <alignment horizontal="center" vertical="center"/>
    </xf>
    <xf numFmtId="4" fontId="19" fillId="0" borderId="0" xfId="0" applyNumberFormat="1" applyFont="1"/>
    <xf numFmtId="4" fontId="21" fillId="4" borderId="36" xfId="0" applyNumberFormat="1" applyFont="1" applyFill="1" applyBorder="1" applyAlignment="1">
      <alignment horizontal="center" vertical="center"/>
    </xf>
    <xf numFmtId="4" fontId="21" fillId="4" borderId="37" xfId="0" applyNumberFormat="1" applyFont="1" applyFill="1" applyBorder="1" applyAlignment="1">
      <alignment horizontal="center" vertical="center"/>
    </xf>
    <xf numFmtId="0" fontId="21" fillId="7" borderId="38" xfId="0" applyFont="1" applyFill="1" applyBorder="1" applyAlignment="1">
      <alignment horizontal="left" vertical="center"/>
    </xf>
    <xf numFmtId="4" fontId="20" fillId="7" borderId="39" xfId="0" applyNumberFormat="1" applyFont="1" applyFill="1" applyBorder="1"/>
    <xf numFmtId="0" fontId="23" fillId="0" borderId="0" xfId="0" applyFont="1"/>
    <xf numFmtId="9" fontId="23" fillId="0" borderId="0" xfId="1" applyFont="1" applyAlignment="1">
      <alignment horizontal="right"/>
    </xf>
    <xf numFmtId="164" fontId="23" fillId="0" borderId="0" xfId="0" applyNumberFormat="1" applyFont="1" applyAlignment="1">
      <alignment horizontal="left"/>
    </xf>
    <xf numFmtId="9" fontId="24" fillId="0" borderId="0" xfId="1" applyFont="1" applyAlignment="1">
      <alignment horizontal="right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4" fontId="22" fillId="0" borderId="12" xfId="0" applyNumberFormat="1" applyFont="1" applyFill="1" applyBorder="1" applyAlignment="1">
      <alignment horizontal="center" vertical="center"/>
    </xf>
    <xf numFmtId="4" fontId="22" fillId="0" borderId="21" xfId="0" applyNumberFormat="1" applyFont="1" applyFill="1" applyBorder="1" applyAlignment="1">
      <alignment horizontal="center" vertical="center"/>
    </xf>
    <xf numFmtId="9" fontId="27" fillId="0" borderId="25" xfId="1" applyFont="1" applyFill="1" applyBorder="1" applyAlignment="1">
      <alignment horizontal="center" vertical="center"/>
    </xf>
    <xf numFmtId="9" fontId="27" fillId="0" borderId="12" xfId="1" applyFont="1" applyFill="1" applyBorder="1" applyAlignment="1">
      <alignment horizontal="center" vertical="center"/>
    </xf>
    <xf numFmtId="9" fontId="27" fillId="0" borderId="26" xfId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4" fontId="22" fillId="0" borderId="22" xfId="0" applyNumberFormat="1" applyFont="1" applyBorder="1" applyAlignment="1">
      <alignment horizontal="center" vertical="center"/>
    </xf>
    <xf numFmtId="9" fontId="30" fillId="0" borderId="12" xfId="1" applyFont="1" applyFill="1" applyBorder="1" applyAlignment="1">
      <alignment horizontal="center" vertical="center"/>
    </xf>
    <xf numFmtId="9" fontId="30" fillId="0" borderId="26" xfId="1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right"/>
    </xf>
    <xf numFmtId="4" fontId="21" fillId="5" borderId="19" xfId="0" applyNumberFormat="1" applyFont="1" applyFill="1" applyBorder="1" applyAlignment="1">
      <alignment horizontal="center" vertical="center"/>
    </xf>
    <xf numFmtId="4" fontId="21" fillId="5" borderId="20" xfId="0" applyNumberFormat="1" applyFont="1" applyFill="1" applyBorder="1" applyAlignment="1">
      <alignment horizontal="center" vertical="center"/>
    </xf>
    <xf numFmtId="4" fontId="21" fillId="8" borderId="35" xfId="0" applyNumberFormat="1" applyFont="1" applyFill="1" applyBorder="1" applyAlignment="1">
      <alignment horizontal="center" vertical="center"/>
    </xf>
    <xf numFmtId="9" fontId="29" fillId="8" borderId="35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4" fontId="21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4" fontId="33" fillId="0" borderId="0" xfId="0" applyNumberFormat="1" applyFont="1"/>
    <xf numFmtId="0" fontId="34" fillId="0" borderId="0" xfId="0" applyFont="1"/>
    <xf numFmtId="9" fontId="34" fillId="0" borderId="0" xfId="1" applyFont="1"/>
    <xf numFmtId="4" fontId="28" fillId="0" borderId="40" xfId="0" applyNumberFormat="1" applyFont="1" applyBorder="1"/>
    <xf numFmtId="4" fontId="28" fillId="0" borderId="41" xfId="0" applyNumberFormat="1" applyFont="1" applyBorder="1"/>
    <xf numFmtId="4" fontId="28" fillId="0" borderId="42" xfId="0" applyNumberFormat="1" applyFont="1" applyBorder="1"/>
    <xf numFmtId="4" fontId="31" fillId="0" borderId="41" xfId="0" applyNumberFormat="1" applyFont="1" applyBorder="1"/>
    <xf numFmtId="4" fontId="31" fillId="0" borderId="42" xfId="0" applyNumberFormat="1" applyFont="1" applyBorder="1"/>
    <xf numFmtId="4" fontId="31" fillId="0" borderId="40" xfId="0" applyNumberFormat="1" applyFont="1" applyBorder="1"/>
    <xf numFmtId="4" fontId="35" fillId="5" borderId="27" xfId="0" applyNumberFormat="1" applyFont="1" applyFill="1" applyBorder="1" applyAlignment="1">
      <alignment horizontal="center" vertical="center"/>
    </xf>
    <xf numFmtId="4" fontId="35" fillId="5" borderId="19" xfId="0" applyNumberFormat="1" applyFont="1" applyFill="1" applyBorder="1" applyAlignment="1">
      <alignment horizontal="center" vertical="center"/>
    </xf>
    <xf numFmtId="4" fontId="20" fillId="11" borderId="45" xfId="0" applyNumberFormat="1" applyFont="1" applyFill="1" applyBorder="1" applyAlignment="1">
      <alignment horizontal="right" wrapText="1"/>
    </xf>
    <xf numFmtId="4" fontId="0" fillId="0" borderId="44" xfId="0" applyNumberFormat="1" applyFont="1" applyBorder="1" applyAlignment="1">
      <alignment horizontal="right" vertical="center" wrapText="1"/>
    </xf>
    <xf numFmtId="4" fontId="20" fillId="11" borderId="46" xfId="0" applyNumberFormat="1" applyFont="1" applyFill="1" applyBorder="1" applyAlignment="1">
      <alignment horizontal="right" wrapText="1"/>
    </xf>
    <xf numFmtId="4" fontId="0" fillId="0" borderId="47" xfId="0" applyNumberFormat="1" applyFont="1" applyBorder="1" applyAlignment="1">
      <alignment horizontal="right" vertical="center" wrapText="1"/>
    </xf>
    <xf numFmtId="4" fontId="20" fillId="11" borderId="49" xfId="0" applyNumberFormat="1" applyFont="1" applyFill="1" applyBorder="1" applyAlignment="1">
      <alignment horizontal="right" wrapText="1"/>
    </xf>
    <xf numFmtId="4" fontId="0" fillId="0" borderId="48" xfId="0" applyNumberFormat="1" applyFont="1" applyBorder="1" applyAlignment="1">
      <alignment horizontal="right" vertical="center" wrapText="1"/>
    </xf>
    <xf numFmtId="0" fontId="20" fillId="0" borderId="51" xfId="0" applyFont="1" applyBorder="1" applyAlignment="1">
      <alignment wrapText="1"/>
    </xf>
    <xf numFmtId="0" fontId="19" fillId="5" borderId="52" xfId="0" applyFont="1" applyFill="1" applyBorder="1"/>
    <xf numFmtId="4" fontId="20" fillId="5" borderId="53" xfId="0" applyNumberFormat="1" applyFont="1" applyFill="1" applyBorder="1"/>
    <xf numFmtId="0" fontId="19" fillId="6" borderId="54" xfId="0" applyFont="1" applyFill="1" applyBorder="1"/>
    <xf numFmtId="4" fontId="20" fillId="0" borderId="55" xfId="0" applyNumberFormat="1" applyFont="1" applyFill="1" applyBorder="1"/>
    <xf numFmtId="4" fontId="21" fillId="13" borderId="19" xfId="0" applyNumberFormat="1" applyFont="1" applyFill="1" applyBorder="1" applyAlignment="1">
      <alignment horizontal="center" vertical="center"/>
    </xf>
    <xf numFmtId="0" fontId="19" fillId="0" borderId="51" xfId="0" applyFont="1" applyBorder="1"/>
    <xf numFmtId="0" fontId="19" fillId="0" borderId="60" xfId="0" applyFont="1" applyBorder="1"/>
    <xf numFmtId="0" fontId="20" fillId="0" borderId="60" xfId="0" applyFont="1" applyBorder="1"/>
    <xf numFmtId="0" fontId="20" fillId="0" borderId="61" xfId="0" applyFont="1" applyBorder="1"/>
    <xf numFmtId="0" fontId="0" fillId="0" borderId="0" xfId="0" applyBorder="1" applyAlignment="1">
      <alignment wrapText="1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wrapText="1"/>
    </xf>
    <xf numFmtId="4" fontId="34" fillId="0" borderId="0" xfId="0" applyNumberFormat="1" applyFont="1"/>
    <xf numFmtId="9" fontId="16" fillId="0" borderId="0" xfId="1" applyFont="1" applyAlignment="1">
      <alignment horizontal="left"/>
    </xf>
    <xf numFmtId="4" fontId="22" fillId="0" borderId="15" xfId="0" applyNumberFormat="1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 wrapText="1"/>
    </xf>
    <xf numFmtId="9" fontId="29" fillId="0" borderId="0" xfId="1" applyFont="1" applyFill="1" applyBorder="1" applyAlignment="1">
      <alignment horizontal="center" vertical="center"/>
    </xf>
    <xf numFmtId="4" fontId="32" fillId="0" borderId="0" xfId="0" applyNumberFormat="1" applyFont="1" applyFill="1" applyBorder="1"/>
    <xf numFmtId="0" fontId="39" fillId="15" borderId="0" xfId="0" applyFont="1" applyFill="1" applyBorder="1" applyAlignment="1">
      <alignment horizontal="center" vertical="center" wrapText="1"/>
    </xf>
    <xf numFmtId="4" fontId="39" fillId="15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13" fillId="14" borderId="7" xfId="0" applyNumberFormat="1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left" vertical="center"/>
    </xf>
    <xf numFmtId="0" fontId="6" fillId="16" borderId="10" xfId="0" applyFont="1" applyFill="1" applyBorder="1" applyAlignment="1">
      <alignment horizontal="center" vertical="center"/>
    </xf>
    <xf numFmtId="4" fontId="12" fillId="16" borderId="13" xfId="0" applyNumberFormat="1" applyFont="1" applyFill="1" applyBorder="1" applyAlignment="1">
      <alignment horizontal="center" vertical="center" wrapText="1"/>
    </xf>
    <xf numFmtId="4" fontId="7" fillId="16" borderId="12" xfId="0" applyNumberFormat="1" applyFont="1" applyFill="1" applyBorder="1" applyAlignment="1">
      <alignment horizontal="center" vertical="center"/>
    </xf>
    <xf numFmtId="10" fontId="12" fillId="16" borderId="13" xfId="0" applyNumberFormat="1" applyFont="1" applyFill="1" applyBorder="1" applyAlignment="1">
      <alignment horizontal="center" vertical="center" wrapText="1"/>
    </xf>
    <xf numFmtId="4" fontId="13" fillId="15" borderId="7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9" fontId="23" fillId="0" borderId="0" xfId="1" applyFont="1" applyAlignment="1">
      <alignment horizontal="left"/>
    </xf>
    <xf numFmtId="0" fontId="26" fillId="9" borderId="2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9" fontId="16" fillId="0" borderId="0" xfId="1" applyFont="1" applyAlignment="1">
      <alignment horizontal="left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20" fillId="0" borderId="51" xfId="0" applyFont="1" applyBorder="1" applyAlignment="1">
      <alignment horizontal="center" wrapText="1"/>
    </xf>
    <xf numFmtId="0" fontId="20" fillId="0" borderId="64" xfId="0" applyFont="1" applyBorder="1" applyAlignment="1">
      <alignment horizontal="center" wrapText="1"/>
    </xf>
    <xf numFmtId="0" fontId="20" fillId="0" borderId="65" xfId="0" applyFont="1" applyBorder="1" applyAlignment="1">
      <alignment horizontal="center" wrapText="1"/>
    </xf>
    <xf numFmtId="4" fontId="28" fillId="0" borderId="59" xfId="0" applyNumberFormat="1" applyFont="1" applyBorder="1" applyAlignment="1">
      <alignment horizontal="center" vertical="center"/>
    </xf>
    <xf numFmtId="4" fontId="28" fillId="0" borderId="58" xfId="0" applyNumberFormat="1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10" fontId="28" fillId="0" borderId="62" xfId="0" applyNumberFormat="1" applyFont="1" applyBorder="1" applyAlignment="1">
      <alignment horizontal="center" vertical="center"/>
    </xf>
    <xf numFmtId="10" fontId="28" fillId="0" borderId="63" xfId="0" applyNumberFormat="1" applyFont="1" applyBorder="1" applyAlignment="1">
      <alignment horizontal="center" vertical="center"/>
    </xf>
    <xf numFmtId="4" fontId="22" fillId="6" borderId="12" xfId="0" applyNumberFormat="1" applyFont="1" applyFill="1" applyBorder="1" applyAlignment="1">
      <alignment horizontal="center" vertical="center"/>
    </xf>
    <xf numFmtId="4" fontId="22" fillId="6" borderId="15" xfId="0" applyNumberFormat="1" applyFont="1" applyFill="1" applyBorder="1" applyAlignment="1">
      <alignment horizontal="center" vertical="center"/>
    </xf>
    <xf numFmtId="4" fontId="21" fillId="6" borderId="19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9" fontId="30" fillId="0" borderId="25" xfId="1" applyFont="1" applyFill="1" applyBorder="1" applyAlignment="1">
      <alignment horizontal="center" vertical="center"/>
    </xf>
    <xf numFmtId="9" fontId="35" fillId="0" borderId="25" xfId="1" applyFont="1" applyFill="1" applyBorder="1" applyAlignment="1">
      <alignment horizontal="center" vertical="center"/>
    </xf>
    <xf numFmtId="9" fontId="19" fillId="0" borderId="0" xfId="1" applyFont="1"/>
    <xf numFmtId="4" fontId="0" fillId="0" borderId="0" xfId="0" applyNumberFormat="1"/>
    <xf numFmtId="4" fontId="32" fillId="8" borderId="35" xfId="0" applyNumberFormat="1" applyFont="1" applyFill="1" applyBorder="1" applyAlignment="1">
      <alignment horizontal="center" vertical="center" wrapText="1"/>
    </xf>
    <xf numFmtId="4" fontId="32" fillId="8" borderId="35" xfId="0" applyNumberFormat="1" applyFont="1" applyFill="1" applyBorder="1" applyAlignment="1">
      <alignment vertical="center"/>
    </xf>
    <xf numFmtId="4" fontId="21" fillId="6" borderId="35" xfId="0" applyNumberFormat="1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left" vertical="center"/>
    </xf>
    <xf numFmtId="0" fontId="21" fillId="4" borderId="67" xfId="0" applyFont="1" applyFill="1" applyBorder="1" applyAlignment="1">
      <alignment horizontal="right"/>
    </xf>
    <xf numFmtId="0" fontId="0" fillId="0" borderId="0" xfId="0" applyBorder="1" applyAlignment="1">
      <alignment wrapText="1"/>
    </xf>
    <xf numFmtId="4" fontId="20" fillId="12" borderId="64" xfId="0" applyNumberFormat="1" applyFont="1" applyFill="1" applyBorder="1" applyAlignment="1">
      <alignment horizontal="right" wrapText="1"/>
    </xf>
    <xf numFmtId="4" fontId="37" fillId="12" borderId="64" xfId="0" applyNumberFormat="1" applyFont="1" applyFill="1" applyBorder="1" applyAlignment="1">
      <alignment horizontal="right" wrapText="1"/>
    </xf>
    <xf numFmtId="4" fontId="14" fillId="12" borderId="65" xfId="0" applyNumberFormat="1" applyFont="1" applyFill="1" applyBorder="1" applyAlignment="1">
      <alignment horizontal="right" wrapText="1"/>
    </xf>
    <xf numFmtId="0" fontId="19" fillId="0" borderId="68" xfId="0" applyFont="1" applyBorder="1" applyAlignment="1">
      <alignment wrapText="1"/>
    </xf>
    <xf numFmtId="0" fontId="19" fillId="0" borderId="69" xfId="0" applyFont="1" applyBorder="1" applyAlignment="1">
      <alignment wrapText="1"/>
    </xf>
    <xf numFmtId="0" fontId="19" fillId="0" borderId="70" xfId="0" applyFont="1" applyBorder="1" applyAlignment="1">
      <alignment wrapText="1"/>
    </xf>
    <xf numFmtId="0" fontId="20" fillId="0" borderId="7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4" fontId="0" fillId="0" borderId="43" xfId="0" applyNumberFormat="1" applyFont="1" applyBorder="1" applyAlignment="1">
      <alignment horizontal="right" vertical="center" wrapText="1"/>
    </xf>
    <xf numFmtId="4" fontId="0" fillId="0" borderId="74" xfId="0" applyNumberFormat="1" applyFont="1" applyBorder="1" applyAlignment="1">
      <alignment horizontal="right" vertical="center" wrapText="1"/>
    </xf>
    <xf numFmtId="4" fontId="0" fillId="0" borderId="75" xfId="0" applyNumberFormat="1" applyFont="1" applyBorder="1" applyAlignment="1">
      <alignment horizontal="right" vertical="center" wrapText="1"/>
    </xf>
    <xf numFmtId="4" fontId="0" fillId="0" borderId="76" xfId="0" applyNumberFormat="1" applyFont="1" applyBorder="1" applyAlignment="1">
      <alignment horizontal="right" vertical="center" wrapText="1"/>
    </xf>
    <xf numFmtId="4" fontId="0" fillId="0" borderId="77" xfId="0" applyNumberFormat="1" applyFont="1" applyBorder="1" applyAlignment="1">
      <alignment horizontal="right" vertical="center" wrapText="1"/>
    </xf>
    <xf numFmtId="0" fontId="20" fillId="4" borderId="78" xfId="0" applyFont="1" applyFill="1" applyBorder="1" applyAlignment="1">
      <alignment vertical="center" wrapText="1"/>
    </xf>
    <xf numFmtId="4" fontId="0" fillId="0" borderId="50" xfId="0" applyNumberFormat="1" applyFont="1" applyBorder="1" applyAlignment="1">
      <alignment horizontal="right" vertical="center" wrapText="1"/>
    </xf>
    <xf numFmtId="0" fontId="19" fillId="4" borderId="78" xfId="0" applyFont="1" applyFill="1" applyBorder="1" applyAlignment="1">
      <alignment horizontal="center" vertical="center" wrapText="1"/>
    </xf>
    <xf numFmtId="0" fontId="36" fillId="4" borderId="78" xfId="0" applyFont="1" applyFill="1" applyBorder="1" applyAlignment="1">
      <alignment vertical="center" wrapText="1"/>
    </xf>
    <xf numFmtId="0" fontId="20" fillId="4" borderId="78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vertical="center" wrapText="1"/>
    </xf>
    <xf numFmtId="0" fontId="14" fillId="10" borderId="78" xfId="0" applyFont="1" applyFill="1" applyBorder="1" applyAlignment="1">
      <alignment horizontal="center" vertical="center" wrapText="1"/>
    </xf>
    <xf numFmtId="0" fontId="20" fillId="10" borderId="78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6" fillId="6" borderId="17" xfId="0" applyFont="1" applyFill="1" applyBorder="1" applyAlignment="1">
      <alignment vertical="center" wrapText="1"/>
    </xf>
    <xf numFmtId="0" fontId="40" fillId="4" borderId="9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6" fillId="9" borderId="80" xfId="0" applyFont="1" applyFill="1" applyBorder="1" applyAlignment="1">
      <alignment horizontal="center" vertical="center" wrapText="1"/>
    </xf>
    <xf numFmtId="0" fontId="26" fillId="9" borderId="81" xfId="0" applyFont="1" applyFill="1" applyBorder="1" applyAlignment="1">
      <alignment horizontal="center" vertical="center" wrapText="1"/>
    </xf>
    <xf numFmtId="0" fontId="26" fillId="9" borderId="79" xfId="0" applyFont="1" applyFill="1" applyBorder="1" applyAlignment="1">
      <alignment horizontal="center" vertical="center" wrapText="1"/>
    </xf>
    <xf numFmtId="0" fontId="26" fillId="9" borderId="82" xfId="0" applyFont="1" applyFill="1" applyBorder="1" applyAlignment="1">
      <alignment horizontal="center" vertical="center" wrapText="1"/>
    </xf>
    <xf numFmtId="0" fontId="26" fillId="9" borderId="83" xfId="0" applyFont="1" applyFill="1" applyBorder="1" applyAlignment="1">
      <alignment horizontal="center" vertical="center" wrapText="1"/>
    </xf>
    <xf numFmtId="0" fontId="26" fillId="9" borderId="84" xfId="0" applyFont="1" applyFill="1" applyBorder="1" applyAlignment="1">
      <alignment horizontal="center" vertical="center" wrapText="1"/>
    </xf>
    <xf numFmtId="9" fontId="27" fillId="0" borderId="86" xfId="1" applyFont="1" applyFill="1" applyBorder="1" applyAlignment="1">
      <alignment horizontal="center" vertical="center"/>
    </xf>
    <xf numFmtId="9" fontId="27" fillId="0" borderId="15" xfId="1" applyFont="1" applyFill="1" applyBorder="1" applyAlignment="1">
      <alignment horizontal="center" vertical="center"/>
    </xf>
    <xf numFmtId="9" fontId="27" fillId="0" borderId="87" xfId="1" applyFont="1" applyFill="1" applyBorder="1" applyAlignment="1">
      <alignment horizontal="center" vertical="center"/>
    </xf>
    <xf numFmtId="4" fontId="28" fillId="0" borderId="88" xfId="0" applyNumberFormat="1" applyFont="1" applyBorder="1"/>
    <xf numFmtId="4" fontId="28" fillId="0" borderId="89" xfId="0" applyNumberFormat="1" applyFont="1" applyBorder="1"/>
    <xf numFmtId="4" fontId="28" fillId="0" borderId="90" xfId="0" applyNumberFormat="1" applyFont="1" applyBorder="1"/>
    <xf numFmtId="0" fontId="21" fillId="4" borderId="85" xfId="0" applyFont="1" applyFill="1" applyBorder="1" applyAlignment="1">
      <alignment horizontal="right"/>
    </xf>
    <xf numFmtId="4" fontId="21" fillId="6" borderId="91" xfId="0" applyNumberFormat="1" applyFont="1" applyFill="1" applyBorder="1" applyAlignment="1">
      <alignment horizontal="center" vertical="center"/>
    </xf>
    <xf numFmtId="4" fontId="21" fillId="13" borderId="91" xfId="0" applyNumberFormat="1" applyFont="1" applyFill="1" applyBorder="1" applyAlignment="1">
      <alignment horizontal="center" vertical="center"/>
    </xf>
    <xf numFmtId="4" fontId="21" fillId="4" borderId="91" xfId="0" applyNumberFormat="1" applyFont="1" applyFill="1" applyBorder="1" applyAlignment="1">
      <alignment horizontal="center" vertical="center"/>
    </xf>
    <xf numFmtId="4" fontId="21" fillId="4" borderId="92" xfId="0" applyNumberFormat="1" applyFont="1" applyFill="1" applyBorder="1" applyAlignment="1">
      <alignment horizontal="center" vertical="center"/>
    </xf>
    <xf numFmtId="9" fontId="29" fillId="4" borderId="92" xfId="1" applyFont="1" applyFill="1" applyBorder="1" applyAlignment="1">
      <alignment horizontal="center" vertical="center"/>
    </xf>
    <xf numFmtId="4" fontId="29" fillId="4" borderId="91" xfId="0" applyNumberFormat="1" applyFont="1" applyFill="1" applyBorder="1" applyAlignment="1">
      <alignment horizontal="center" vertical="center"/>
    </xf>
    <xf numFmtId="4" fontId="21" fillId="5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'Expo Arg Citricos a sem 26'!$C$6</c:f>
              <c:strCache>
                <c:ptCount val="1"/>
                <c:pt idx="0">
                  <c:v>Limon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'Expo Arg Citricos a sem 26'!$B$7:$B$14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02/07</c:v>
                </c:pt>
                <c:pt idx="7">
                  <c:v>Total Acumulado Sem 26</c:v>
                </c:pt>
              </c:strCache>
            </c:strRef>
          </c:cat>
          <c:val>
            <c:numRef>
              <c:f>'Expo Arg Citricos a sem 26'!$C$7:$C$14</c:f>
              <c:numCache>
                <c:formatCode>#,##0.00</c:formatCode>
                <c:ptCount val="8"/>
                <c:pt idx="0">
                  <c:v>34.020000000000003</c:v>
                </c:pt>
                <c:pt idx="1">
                  <c:v>20.004000000000001</c:v>
                </c:pt>
                <c:pt idx="2">
                  <c:v>1737.15</c:v>
                </c:pt>
                <c:pt idx="3">
                  <c:v>13022.53</c:v>
                </c:pt>
                <c:pt idx="4">
                  <c:v>29170.76</c:v>
                </c:pt>
                <c:pt idx="5">
                  <c:v>72242.7</c:v>
                </c:pt>
                <c:pt idx="6">
                  <c:v>23.28</c:v>
                </c:pt>
                <c:pt idx="7">
                  <c:v>116250.44399999999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F-461A-B706-383E1505A0F9}"/>
            </c:ext>
          </c:extLst>
        </c:ser>
        <c:ser>
          <c:idx val="1"/>
          <c:order val="1"/>
          <c:tx>
            <c:strRef>
              <c:f>'Expo Arg Citricos a sem 26'!$D$6</c:f>
              <c:strCache>
                <c:ptCount val="1"/>
                <c:pt idx="0">
                  <c:v>Pomelo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'Expo Arg Citricos a sem 26'!$B$7:$B$14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02/07</c:v>
                </c:pt>
                <c:pt idx="7">
                  <c:v>Total Acumulado Sem 26</c:v>
                </c:pt>
              </c:strCache>
            </c:strRef>
          </c:cat>
          <c:val>
            <c:numRef>
              <c:f>'Expo Arg Citricos a sem 26'!$D$7:$D$14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13.62</c:v>
                </c:pt>
                <c:pt idx="3">
                  <c:v>0</c:v>
                </c:pt>
                <c:pt idx="4">
                  <c:v>80.174999999999997</c:v>
                </c:pt>
                <c:pt idx="5">
                  <c:v>201.5</c:v>
                </c:pt>
                <c:pt idx="6">
                  <c:v>0</c:v>
                </c:pt>
                <c:pt idx="7">
                  <c:v>295.29500000000002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F-461A-B706-383E1505A0F9}"/>
            </c:ext>
          </c:extLst>
        </c:ser>
        <c:ser>
          <c:idx val="2"/>
          <c:order val="2"/>
          <c:tx>
            <c:strRef>
              <c:f>'Expo Arg Citricos a sem 26'!$E$6</c:f>
              <c:strCache>
                <c:ptCount val="1"/>
                <c:pt idx="0">
                  <c:v>Mandarina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'Expo Arg Citricos a sem 26'!$B$7:$B$14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02/07</c:v>
                </c:pt>
                <c:pt idx="7">
                  <c:v>Total Acumulado Sem 26</c:v>
                </c:pt>
              </c:strCache>
            </c:strRef>
          </c:cat>
          <c:val>
            <c:numRef>
              <c:f>'Expo Arg Citricos a sem 26'!$E$7:$E$14</c:f>
              <c:numCache>
                <c:formatCode>#,##0.00</c:formatCode>
                <c:ptCount val="8"/>
                <c:pt idx="0">
                  <c:v>20.8</c:v>
                </c:pt>
                <c:pt idx="1">
                  <c:v>8</c:v>
                </c:pt>
                <c:pt idx="2">
                  <c:v>301.16000000000003</c:v>
                </c:pt>
                <c:pt idx="3">
                  <c:v>1613.27</c:v>
                </c:pt>
                <c:pt idx="4">
                  <c:v>7293.6850000000004</c:v>
                </c:pt>
                <c:pt idx="5">
                  <c:v>11488.43</c:v>
                </c:pt>
                <c:pt idx="6">
                  <c:v>0</c:v>
                </c:pt>
                <c:pt idx="7">
                  <c:v>20725.345000000001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F-461A-B706-383E1505A0F9}"/>
            </c:ext>
          </c:extLst>
        </c:ser>
        <c:ser>
          <c:idx val="3"/>
          <c:order val="3"/>
          <c:tx>
            <c:strRef>
              <c:f>'Expo Arg Citricos a sem 26'!$F$6</c:f>
              <c:strCache>
                <c:ptCount val="1"/>
                <c:pt idx="0">
                  <c:v>Naranja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'Expo Arg Citricos a sem 26'!$B$7:$B$14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02/07</c:v>
                </c:pt>
                <c:pt idx="7">
                  <c:v>Total Acumulado Sem 26</c:v>
                </c:pt>
              </c:strCache>
            </c:strRef>
          </c:cat>
          <c:val>
            <c:numRef>
              <c:f>'Expo Arg Citricos a sem 26'!$F$7:$F$14</c:f>
              <c:numCache>
                <c:formatCode>#,##0.00</c:formatCode>
                <c:ptCount val="8"/>
                <c:pt idx="0">
                  <c:v>3068.8</c:v>
                </c:pt>
                <c:pt idx="1">
                  <c:v>1865.56</c:v>
                </c:pt>
                <c:pt idx="2">
                  <c:v>3029.48</c:v>
                </c:pt>
                <c:pt idx="3">
                  <c:v>1406</c:v>
                </c:pt>
                <c:pt idx="4">
                  <c:v>2087.0500000000002</c:v>
                </c:pt>
                <c:pt idx="5">
                  <c:v>5287.86</c:v>
                </c:pt>
                <c:pt idx="6">
                  <c:v>0</c:v>
                </c:pt>
                <c:pt idx="7">
                  <c:v>16744.75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DF-461A-B706-383E1505A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037632"/>
        <c:axId val="260043520"/>
      </c:barChart>
      <c:catAx>
        <c:axId val="2600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43520"/>
        <c:crosses val="autoZero"/>
        <c:auto val="1"/>
        <c:lblAlgn val="ctr"/>
        <c:lblOffset val="100"/>
        <c:noMultiLvlLbl val="0"/>
      </c:catAx>
      <c:valAx>
        <c:axId val="2600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492219</xdr:colOff>
      <xdr:row>1</xdr:row>
      <xdr:rowOff>212071</xdr:rowOff>
    </xdr:from>
    <xdr:to>
      <xdr:col>12</xdr:col>
      <xdr:colOff>165288</xdr:colOff>
      <xdr:row>16</xdr:row>
      <xdr:rowOff>7284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M74"/>
  <sheetViews>
    <sheetView showGridLines="0" tabSelected="1" zoomScale="85" zoomScaleNormal="85" workbookViewId="0">
      <selection activeCell="B19" sqref="B19"/>
    </sheetView>
  </sheetViews>
  <sheetFormatPr baseColWidth="10" defaultRowHeight="18.75" x14ac:dyDescent="0.3"/>
  <cols>
    <col min="1" max="1" width="3.28515625" customWidth="1"/>
    <col min="2" max="2" width="34.85546875" style="5" customWidth="1"/>
    <col min="3" max="3" width="19.42578125" style="5" customWidth="1"/>
    <col min="4" max="5" width="16.85546875" style="5" customWidth="1"/>
    <col min="6" max="6" width="18.28515625" style="5" customWidth="1"/>
    <col min="7" max="7" width="18.85546875" style="5" customWidth="1"/>
    <col min="8" max="8" width="15.28515625" style="5" bestFit="1" customWidth="1"/>
    <col min="9" max="9" width="21.5703125" style="5" customWidth="1"/>
    <col min="10" max="12" width="15" style="5" bestFit="1" customWidth="1"/>
    <col min="13" max="13" width="11.42578125" style="5"/>
  </cols>
  <sheetData>
    <row r="1" spans="2:12" ht="19.5" thickBot="1" x14ac:dyDescent="0.35">
      <c r="H1" s="112"/>
      <c r="I1" s="112"/>
      <c r="J1" s="112"/>
      <c r="K1" s="112"/>
      <c r="L1" s="112"/>
    </row>
    <row r="2" spans="2:12" ht="19.5" thickBot="1" x14ac:dyDescent="0.35">
      <c r="B2" s="1"/>
      <c r="C2" s="113" t="s">
        <v>54</v>
      </c>
      <c r="D2" s="114"/>
      <c r="E2" s="114"/>
      <c r="F2" s="114"/>
      <c r="G2" s="115"/>
      <c r="H2" s="10"/>
      <c r="I2" s="11"/>
    </row>
    <row r="3" spans="2:12" ht="7.5" customHeight="1" x14ac:dyDescent="0.3">
      <c r="B3" s="12"/>
      <c r="C3" s="12"/>
      <c r="D3" s="12"/>
      <c r="E3" s="12"/>
      <c r="F3" s="13"/>
      <c r="G3" s="12"/>
      <c r="H3" s="12"/>
      <c r="I3" s="12"/>
    </row>
    <row r="4" spans="2:12" x14ac:dyDescent="0.3">
      <c r="B4" s="14"/>
      <c r="C4" s="108" t="s">
        <v>0</v>
      </c>
      <c r="D4" s="109"/>
      <c r="E4" s="109"/>
      <c r="F4" s="110"/>
      <c r="G4" s="111" t="s">
        <v>55</v>
      </c>
    </row>
    <row r="5" spans="2:12" ht="19.5" thickBot="1" x14ac:dyDescent="0.35">
      <c r="B5" s="15"/>
      <c r="C5" s="108"/>
      <c r="D5" s="109"/>
      <c r="E5" s="109"/>
      <c r="F5" s="110"/>
      <c r="G5" s="111"/>
    </row>
    <row r="6" spans="2:12" x14ac:dyDescent="0.3">
      <c r="B6" s="7" t="s">
        <v>1</v>
      </c>
      <c r="C6" s="6" t="s">
        <v>2</v>
      </c>
      <c r="D6" s="6" t="s">
        <v>3</v>
      </c>
      <c r="E6" s="6" t="s">
        <v>5</v>
      </c>
      <c r="F6" s="6" t="s">
        <v>4</v>
      </c>
      <c r="G6" s="103" t="s">
        <v>6</v>
      </c>
    </row>
    <row r="7" spans="2:12" x14ac:dyDescent="0.3">
      <c r="B7" s="16" t="s">
        <v>7</v>
      </c>
      <c r="C7" s="100">
        <v>34.020000000000003</v>
      </c>
      <c r="D7" s="100">
        <v>0</v>
      </c>
      <c r="E7" s="100">
        <v>20.8</v>
      </c>
      <c r="F7" s="100">
        <v>3068.8</v>
      </c>
      <c r="G7" s="104">
        <f>SUM(C7:F7)</f>
        <v>3123.6200000000003</v>
      </c>
    </row>
    <row r="8" spans="2:12" x14ac:dyDescent="0.3">
      <c r="B8" s="17" t="s">
        <v>8</v>
      </c>
      <c r="C8" s="18">
        <v>20.004000000000001</v>
      </c>
      <c r="D8" s="18">
        <v>0</v>
      </c>
      <c r="E8" s="18">
        <v>8</v>
      </c>
      <c r="F8" s="18">
        <v>1865.56</v>
      </c>
      <c r="G8" s="105">
        <f t="shared" ref="G8:G10" si="0">SUM(C8:F8)</f>
        <v>1893.5639999999999</v>
      </c>
      <c r="J8" s="19"/>
    </row>
    <row r="9" spans="2:12" x14ac:dyDescent="0.3">
      <c r="B9" s="16" t="s">
        <v>9</v>
      </c>
      <c r="C9" s="100">
        <v>1737.15</v>
      </c>
      <c r="D9" s="100">
        <v>13.62</v>
      </c>
      <c r="E9" s="100">
        <v>301.16000000000003</v>
      </c>
      <c r="F9" s="100">
        <v>3029.48</v>
      </c>
      <c r="G9" s="104">
        <f t="shared" si="0"/>
        <v>5081.41</v>
      </c>
      <c r="J9" s="19"/>
    </row>
    <row r="10" spans="2:12" x14ac:dyDescent="0.3">
      <c r="B10" s="17" t="s">
        <v>10</v>
      </c>
      <c r="C10" s="18">
        <v>13022.53</v>
      </c>
      <c r="D10" s="18">
        <v>0</v>
      </c>
      <c r="E10" s="18">
        <v>1613.27</v>
      </c>
      <c r="F10" s="18">
        <v>1406</v>
      </c>
      <c r="G10" s="105">
        <f t="shared" si="0"/>
        <v>16041.800000000001</v>
      </c>
    </row>
    <row r="11" spans="2:12" x14ac:dyDescent="0.3">
      <c r="B11" s="16" t="s">
        <v>11</v>
      </c>
      <c r="C11" s="100">
        <v>29170.76</v>
      </c>
      <c r="D11" s="100">
        <v>80.174999999999997</v>
      </c>
      <c r="E11" s="100">
        <v>7293.6850000000004</v>
      </c>
      <c r="F11" s="100">
        <v>2087.0500000000002</v>
      </c>
      <c r="G11" s="104">
        <f>SUM(C11:F11)</f>
        <v>38631.67</v>
      </c>
    </row>
    <row r="12" spans="2:12" x14ac:dyDescent="0.3">
      <c r="B12" s="17" t="s">
        <v>52</v>
      </c>
      <c r="C12" s="18">
        <v>72242.7</v>
      </c>
      <c r="D12" s="18">
        <v>201.5</v>
      </c>
      <c r="E12" s="18">
        <v>11488.43</v>
      </c>
      <c r="F12" s="18">
        <v>5287.86</v>
      </c>
      <c r="G12" s="105">
        <f>SUM(C12:F12)</f>
        <v>89220.49</v>
      </c>
    </row>
    <row r="13" spans="2:12" ht="19.5" thickBot="1" x14ac:dyDescent="0.35">
      <c r="B13" s="16" t="s">
        <v>53</v>
      </c>
      <c r="C13" s="100">
        <v>23.28</v>
      </c>
      <c r="D13" s="100">
        <v>0</v>
      </c>
      <c r="E13" s="100">
        <v>0</v>
      </c>
      <c r="F13" s="100">
        <v>0</v>
      </c>
      <c r="G13" s="104">
        <f>SUM(C13:F13)</f>
        <v>23.28</v>
      </c>
    </row>
    <row r="14" spans="2:12" ht="19.5" thickBot="1" x14ac:dyDescent="0.35">
      <c r="B14" s="102" t="s">
        <v>56</v>
      </c>
      <c r="C14" s="101">
        <f>SUM(C7:C13)</f>
        <v>116250.44399999999</v>
      </c>
      <c r="D14" s="101">
        <f>SUM(D7:D13)</f>
        <v>295.29500000000002</v>
      </c>
      <c r="E14" s="101">
        <f>SUM(E7:E13)</f>
        <v>20725.345000000001</v>
      </c>
      <c r="F14" s="101">
        <f>SUM(F7:F13)</f>
        <v>16744.75</v>
      </c>
      <c r="G14" s="107">
        <f>SUM(G7:G13)</f>
        <v>154015.834</v>
      </c>
    </row>
    <row r="15" spans="2:12" x14ac:dyDescent="0.3">
      <c r="B15" s="16" t="s">
        <v>12</v>
      </c>
      <c r="C15" s="20">
        <f>C14/G14</f>
        <v>0.75479540629569286</v>
      </c>
      <c r="D15" s="20">
        <f>D14/G14</f>
        <v>1.9173028664052816E-3</v>
      </c>
      <c r="E15" s="20">
        <f>E14/G14</f>
        <v>0.13456632647264047</v>
      </c>
      <c r="F15" s="20">
        <f>F14/G14</f>
        <v>0.1087209643652613</v>
      </c>
      <c r="G15" s="106">
        <f>SUM(C15:F15)</f>
        <v>0.99999999999999978</v>
      </c>
    </row>
    <row r="17" spans="2:13" ht="15" x14ac:dyDescent="0.25">
      <c r="B17"/>
      <c r="C17"/>
      <c r="D17"/>
      <c r="E17"/>
      <c r="F17"/>
      <c r="G17"/>
      <c r="H17"/>
      <c r="I17"/>
      <c r="J17"/>
      <c r="K17"/>
      <c r="L17"/>
      <c r="M17"/>
    </row>
    <row r="18" spans="2:13" ht="15" x14ac:dyDescent="0.25">
      <c r="B18" t="s">
        <v>65</v>
      </c>
      <c r="C18"/>
      <c r="D18"/>
      <c r="E18"/>
      <c r="F18"/>
      <c r="G18"/>
      <c r="H18"/>
      <c r="I18"/>
      <c r="J18"/>
      <c r="K18"/>
      <c r="L18"/>
      <c r="M18"/>
    </row>
    <row r="19" spans="2:13" ht="18" x14ac:dyDescent="0.25">
      <c r="B19"/>
      <c r="C19"/>
      <c r="D19"/>
      <c r="E19" s="8"/>
      <c r="F19" s="9"/>
      <c r="G19"/>
      <c r="H19"/>
      <c r="I19"/>
      <c r="J19"/>
      <c r="K19"/>
      <c r="L19"/>
      <c r="M19"/>
    </row>
    <row r="20" spans="2:13" ht="15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ht="15" x14ac:dyDescent="0.25">
      <c r="B21" s="2"/>
      <c r="C21" s="2"/>
      <c r="D21"/>
      <c r="E21"/>
      <c r="F21"/>
      <c r="G21"/>
      <c r="H21"/>
      <c r="I21"/>
      <c r="J21"/>
      <c r="K21"/>
      <c r="L21"/>
      <c r="M21"/>
    </row>
    <row r="22" spans="2:13" ht="15" customHeight="1" x14ac:dyDescent="0.25">
      <c r="B22" s="2"/>
      <c r="C22" s="2"/>
      <c r="D22"/>
      <c r="E22"/>
      <c r="F22"/>
      <c r="G22"/>
      <c r="H22"/>
      <c r="I22"/>
      <c r="J22"/>
      <c r="K22"/>
      <c r="L22"/>
      <c r="M22"/>
    </row>
    <row r="23" spans="2:13" ht="15" x14ac:dyDescent="0.25">
      <c r="B23" s="2"/>
      <c r="C23" s="2"/>
      <c r="D23"/>
      <c r="E23"/>
      <c r="F23"/>
      <c r="G23"/>
      <c r="H23"/>
      <c r="I23"/>
      <c r="J23"/>
      <c r="K23"/>
      <c r="L23"/>
      <c r="M23"/>
    </row>
    <row r="24" spans="2:13" ht="15" x14ac:dyDescent="0.25">
      <c r="B24" s="3"/>
      <c r="C24" s="2"/>
      <c r="D24"/>
      <c r="E24"/>
      <c r="F24"/>
      <c r="G24"/>
      <c r="H24"/>
      <c r="I24"/>
      <c r="J24"/>
      <c r="K24"/>
      <c r="L24"/>
      <c r="M24"/>
    </row>
    <row r="25" spans="2:13" ht="15" x14ac:dyDescent="0.25">
      <c r="B25" s="2"/>
      <c r="C25" s="2"/>
      <c r="D25"/>
      <c r="E25"/>
      <c r="F25"/>
      <c r="G25"/>
      <c r="H25"/>
      <c r="I25"/>
      <c r="J25"/>
      <c r="K25"/>
      <c r="L25"/>
      <c r="M25"/>
    </row>
    <row r="26" spans="2:13" ht="15" x14ac:dyDescent="0.25">
      <c r="B26" s="2"/>
      <c r="C26" s="2"/>
      <c r="D26"/>
      <c r="E26"/>
      <c r="F26"/>
      <c r="G26"/>
      <c r="H26"/>
      <c r="I26"/>
      <c r="J26"/>
      <c r="K26"/>
      <c r="L26"/>
      <c r="M26"/>
    </row>
    <row r="27" spans="2:13" ht="15" x14ac:dyDescent="0.25">
      <c r="B27" s="2"/>
      <c r="C27" s="4"/>
      <c r="D27"/>
      <c r="E27"/>
      <c r="F27"/>
      <c r="G27"/>
      <c r="H27"/>
      <c r="I27"/>
      <c r="J27"/>
      <c r="K27"/>
      <c r="L27"/>
      <c r="M27"/>
    </row>
    <row r="28" spans="2:13" ht="15" x14ac:dyDescent="0.25">
      <c r="B28" s="4"/>
      <c r="C28" s="2"/>
      <c r="D28"/>
      <c r="E28"/>
      <c r="F28"/>
      <c r="G28"/>
      <c r="H28"/>
      <c r="I28"/>
      <c r="J28"/>
      <c r="K28"/>
      <c r="L28"/>
      <c r="M28"/>
    </row>
    <row r="29" spans="2:13" ht="15" x14ac:dyDescent="0.25">
      <c r="B29" s="2"/>
      <c r="C29" s="2"/>
      <c r="D29"/>
      <c r="E29"/>
      <c r="F29"/>
      <c r="G29"/>
      <c r="H29"/>
      <c r="I29"/>
      <c r="J29"/>
      <c r="K29"/>
      <c r="L29"/>
      <c r="M29"/>
    </row>
    <row r="30" spans="2:13" ht="15" x14ac:dyDescent="0.25">
      <c r="B30" s="2"/>
      <c r="C30" s="2"/>
      <c r="D30"/>
      <c r="E30"/>
      <c r="F30"/>
      <c r="G30"/>
      <c r="H30"/>
      <c r="I30"/>
      <c r="J30"/>
      <c r="K30"/>
      <c r="L30"/>
      <c r="M30"/>
    </row>
    <row r="31" spans="2:13" ht="15" x14ac:dyDescent="0.25">
      <c r="B31" s="2"/>
      <c r="C31" s="2"/>
      <c r="D31"/>
      <c r="E31"/>
      <c r="F31"/>
      <c r="G31"/>
      <c r="H31"/>
      <c r="I31"/>
      <c r="J31"/>
      <c r="K31"/>
      <c r="L31"/>
      <c r="M31"/>
    </row>
    <row r="32" spans="2:13" ht="15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spans="2:13" ht="18.75" customHeight="1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ht="15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ht="15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ht="15" x14ac:dyDescent="0.25">
      <c r="B52"/>
      <c r="C52"/>
      <c r="D52"/>
      <c r="E52"/>
      <c r="F52"/>
      <c r="G52"/>
      <c r="H52"/>
      <c r="I52"/>
      <c r="J52"/>
      <c r="K52"/>
      <c r="L52"/>
      <c r="M52"/>
    </row>
    <row r="53" spans="2:13" ht="15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3" ht="15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3" ht="15" x14ac:dyDescent="0.25">
      <c r="B55"/>
      <c r="C55"/>
      <c r="D55"/>
      <c r="E55"/>
      <c r="F55"/>
      <c r="G55"/>
      <c r="H55"/>
      <c r="I55"/>
      <c r="J55"/>
      <c r="K55"/>
      <c r="L55"/>
      <c r="M55"/>
    </row>
    <row r="56" spans="2:13" ht="15" x14ac:dyDescent="0.25">
      <c r="B56"/>
      <c r="C56"/>
      <c r="D56"/>
      <c r="E56"/>
      <c r="F56"/>
      <c r="G56"/>
      <c r="H56"/>
      <c r="I56"/>
      <c r="J56"/>
      <c r="K56"/>
      <c r="L56"/>
      <c r="M56"/>
    </row>
    <row r="57" spans="2:13" ht="15" x14ac:dyDescent="0.25">
      <c r="B57"/>
      <c r="C57"/>
      <c r="D57"/>
      <c r="E57"/>
      <c r="F57"/>
      <c r="G57"/>
      <c r="H57"/>
      <c r="I57"/>
      <c r="J57"/>
      <c r="K57"/>
      <c r="L57"/>
      <c r="M57"/>
    </row>
    <row r="58" spans="2:13" ht="15" x14ac:dyDescent="0.25">
      <c r="B58"/>
      <c r="C58"/>
      <c r="D58"/>
      <c r="E58"/>
      <c r="F58"/>
      <c r="G58"/>
      <c r="H58"/>
      <c r="I58"/>
      <c r="J58"/>
      <c r="K58"/>
      <c r="L58"/>
      <c r="M58"/>
    </row>
    <row r="59" spans="2:13" ht="15" x14ac:dyDescent="0.25">
      <c r="B59"/>
      <c r="C59"/>
      <c r="D59"/>
      <c r="E59"/>
      <c r="F59"/>
      <c r="G59"/>
      <c r="H59"/>
      <c r="I59"/>
      <c r="J59"/>
      <c r="K59"/>
      <c r="L59"/>
      <c r="M59"/>
    </row>
    <row r="60" spans="2:13" ht="15" x14ac:dyDescent="0.25">
      <c r="B60"/>
      <c r="C60"/>
      <c r="D60"/>
      <c r="E60"/>
      <c r="F60"/>
      <c r="G60"/>
      <c r="H60"/>
      <c r="I60"/>
      <c r="J60"/>
      <c r="K60"/>
      <c r="L60"/>
      <c r="M60"/>
    </row>
    <row r="61" spans="2:13" ht="15" x14ac:dyDescent="0.25">
      <c r="B61"/>
      <c r="C61"/>
      <c r="D61"/>
      <c r="E61"/>
      <c r="F61"/>
      <c r="G61"/>
      <c r="H61"/>
      <c r="I61"/>
      <c r="J61"/>
      <c r="K61"/>
      <c r="L61"/>
      <c r="M61"/>
    </row>
    <row r="62" spans="2:13" ht="15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2:13" ht="15" x14ac:dyDescent="0.25">
      <c r="B63"/>
      <c r="C63"/>
      <c r="D63"/>
      <c r="E63"/>
      <c r="F63"/>
      <c r="G63"/>
      <c r="H63"/>
      <c r="I63"/>
      <c r="J63"/>
      <c r="K63"/>
      <c r="L63"/>
      <c r="M63"/>
    </row>
    <row r="64" spans="2:13" x14ac:dyDescent="0.3">
      <c r="J64"/>
      <c r="K64"/>
      <c r="L64"/>
      <c r="M64"/>
    </row>
    <row r="65" spans="10:13" x14ac:dyDescent="0.3">
      <c r="J65"/>
      <c r="K65"/>
      <c r="L65"/>
      <c r="M65"/>
    </row>
    <row r="66" spans="10:13" x14ac:dyDescent="0.3">
      <c r="J66"/>
      <c r="K66"/>
      <c r="L66"/>
      <c r="M66"/>
    </row>
    <row r="67" spans="10:13" x14ac:dyDescent="0.3">
      <c r="J67"/>
      <c r="K67"/>
      <c r="L67"/>
      <c r="M67"/>
    </row>
    <row r="68" spans="10:13" x14ac:dyDescent="0.3">
      <c r="J68"/>
      <c r="K68"/>
      <c r="L68"/>
      <c r="M68"/>
    </row>
    <row r="69" spans="10:13" x14ac:dyDescent="0.3">
      <c r="J69"/>
      <c r="K69"/>
      <c r="L69"/>
      <c r="M69"/>
    </row>
    <row r="70" spans="10:13" x14ac:dyDescent="0.3">
      <c r="J70"/>
      <c r="K70"/>
      <c r="L70"/>
      <c r="M70"/>
    </row>
    <row r="71" spans="10:13" x14ac:dyDescent="0.3">
      <c r="J71"/>
      <c r="K71"/>
      <c r="L71"/>
      <c r="M71"/>
    </row>
    <row r="72" spans="10:13" x14ac:dyDescent="0.3">
      <c r="J72"/>
      <c r="K72"/>
      <c r="L72"/>
      <c r="M72"/>
    </row>
    <row r="73" spans="10:13" x14ac:dyDescent="0.3">
      <c r="J73"/>
      <c r="K73"/>
      <c r="L73"/>
      <c r="M73"/>
    </row>
    <row r="74" spans="10:13" x14ac:dyDescent="0.3">
      <c r="J74"/>
      <c r="K74"/>
      <c r="L74"/>
      <c r="M74"/>
    </row>
  </sheetData>
  <mergeCells count="4">
    <mergeCell ref="C4:F5"/>
    <mergeCell ref="G4:G5"/>
    <mergeCell ref="H1:L1"/>
    <mergeCell ref="C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26"/>
  <sheetViews>
    <sheetView showGridLines="0" zoomScaleNormal="100" workbookViewId="0">
      <selection activeCell="E14" sqref="E14"/>
    </sheetView>
  </sheetViews>
  <sheetFormatPr baseColWidth="10" defaultRowHeight="15.75" x14ac:dyDescent="0.25"/>
  <cols>
    <col min="1" max="1" width="7.28515625" customWidth="1"/>
    <col min="2" max="2" width="25.28515625" style="24" customWidth="1"/>
    <col min="3" max="3" width="20.85546875" style="24" customWidth="1"/>
    <col min="4" max="4" width="23.140625" style="24" customWidth="1"/>
    <col min="5" max="5" width="19.28515625" style="24" customWidth="1"/>
    <col min="6" max="6" width="16" style="24" customWidth="1"/>
    <col min="7" max="7" width="16.42578125" style="24" customWidth="1"/>
    <col min="8" max="10" width="11.42578125" style="24"/>
    <col min="11" max="11" width="16.140625" style="24" customWidth="1"/>
    <col min="12" max="12" width="14" style="24" customWidth="1"/>
    <col min="13" max="13" width="15.85546875" style="24" customWidth="1"/>
    <col min="14" max="15" width="11.42578125" style="24"/>
  </cols>
  <sheetData>
    <row r="2" spans="2:13" x14ac:dyDescent="0.25">
      <c r="B2" s="37"/>
      <c r="C2" s="37"/>
      <c r="D2" s="37"/>
      <c r="E2" s="37"/>
      <c r="F2" s="37"/>
      <c r="G2" s="37"/>
      <c r="H2" s="38" t="s">
        <v>38</v>
      </c>
      <c r="I2" s="39">
        <v>26</v>
      </c>
      <c r="J2" s="116" t="s">
        <v>61</v>
      </c>
      <c r="K2" s="116"/>
    </row>
    <row r="3" spans="2:13" ht="17.25" x14ac:dyDescent="0.3">
      <c r="B3" s="21"/>
      <c r="C3" s="21"/>
      <c r="D3" s="21"/>
      <c r="E3" s="21"/>
      <c r="F3" s="21"/>
      <c r="G3" s="21"/>
      <c r="H3" s="40" t="s">
        <v>24</v>
      </c>
      <c r="I3" s="21"/>
      <c r="J3" s="21"/>
      <c r="K3" s="21"/>
    </row>
    <row r="5" spans="2:13" ht="17.25" customHeight="1" x14ac:dyDescent="0.25">
      <c r="B5" s="140"/>
      <c r="C5" s="174"/>
      <c r="D5" s="179" t="s">
        <v>51</v>
      </c>
      <c r="E5" s="180"/>
      <c r="F5" s="180"/>
      <c r="G5" s="181"/>
      <c r="H5" s="118" t="s">
        <v>25</v>
      </c>
      <c r="I5" s="118"/>
      <c r="J5" s="118"/>
      <c r="K5" s="117" t="s">
        <v>43</v>
      </c>
      <c r="L5" s="118"/>
      <c r="M5" s="118"/>
    </row>
    <row r="6" spans="2:13" ht="18" thickBot="1" x14ac:dyDescent="0.3">
      <c r="B6" s="141"/>
      <c r="C6" s="175"/>
      <c r="D6" s="182"/>
      <c r="E6" s="183"/>
      <c r="F6" s="183"/>
      <c r="G6" s="184"/>
      <c r="H6" s="120"/>
      <c r="I6" s="120"/>
      <c r="J6" s="120"/>
      <c r="K6" s="119"/>
      <c r="L6" s="120"/>
      <c r="M6" s="120"/>
    </row>
    <row r="7" spans="2:13" x14ac:dyDescent="0.25">
      <c r="B7" s="29" t="s">
        <v>13</v>
      </c>
      <c r="C7" s="176" t="s">
        <v>47</v>
      </c>
      <c r="D7" s="177" t="s">
        <v>59</v>
      </c>
      <c r="E7" s="177">
        <v>2020</v>
      </c>
      <c r="F7" s="177">
        <v>2019</v>
      </c>
      <c r="G7" s="178">
        <v>2018</v>
      </c>
      <c r="H7" s="41">
        <v>2020</v>
      </c>
      <c r="I7" s="26">
        <v>2019</v>
      </c>
      <c r="J7" s="42">
        <v>2018</v>
      </c>
      <c r="K7" s="41">
        <v>2020</v>
      </c>
      <c r="L7" s="26">
        <v>2019</v>
      </c>
      <c r="M7" s="42">
        <v>2018</v>
      </c>
    </row>
    <row r="8" spans="2:13" x14ac:dyDescent="0.25">
      <c r="B8" s="43" t="s">
        <v>14</v>
      </c>
      <c r="C8" s="137">
        <v>8463.5499999999993</v>
      </c>
      <c r="D8" s="44">
        <v>10903.41</v>
      </c>
      <c r="E8" s="44">
        <v>24987.86</v>
      </c>
      <c r="F8" s="44">
        <v>21042.44</v>
      </c>
      <c r="G8" s="45">
        <v>15573.87</v>
      </c>
      <c r="H8" s="46">
        <f>+D8/E8-1</f>
        <v>-0.56365170927002151</v>
      </c>
      <c r="I8" s="47">
        <f>D8/F8-1</f>
        <v>-0.48183718237999018</v>
      </c>
      <c r="J8" s="48">
        <f>D8/G8-1</f>
        <v>-0.29989077859260416</v>
      </c>
      <c r="K8" s="64">
        <f>D8-E8</f>
        <v>-14084.45</v>
      </c>
      <c r="L8" s="65">
        <f>D8-F8</f>
        <v>-10139.029999999999</v>
      </c>
      <c r="M8" s="66">
        <f>D8-G8</f>
        <v>-4670.4600000000009</v>
      </c>
    </row>
    <row r="9" spans="2:13" x14ac:dyDescent="0.25">
      <c r="B9" s="43" t="s">
        <v>15</v>
      </c>
      <c r="C9" s="137">
        <v>1605.2</v>
      </c>
      <c r="D9" s="44">
        <v>2539.33</v>
      </c>
      <c r="E9" s="44">
        <v>29401.86</v>
      </c>
      <c r="F9" s="44">
        <v>6335.31</v>
      </c>
      <c r="G9" s="45">
        <v>28141.094000000001</v>
      </c>
      <c r="H9" s="46">
        <f>+D9/E9-1</f>
        <v>-0.91363369528322358</v>
      </c>
      <c r="I9" s="47">
        <f>D9/F9-1</f>
        <v>-0.59917825647048062</v>
      </c>
      <c r="J9" s="48">
        <f t="shared" ref="J9:J19" si="0">D9/G9-1</f>
        <v>-0.90976434675922691</v>
      </c>
      <c r="K9" s="64">
        <f t="shared" ref="K9:K19" si="1">D9-E9</f>
        <v>-26862.53</v>
      </c>
      <c r="L9" s="65">
        <f t="shared" ref="L9:L19" si="2">D9-F9</f>
        <v>-3795.9800000000005</v>
      </c>
      <c r="M9" s="66">
        <f t="shared" ref="M9:M19" si="3">D9-G9</f>
        <v>-25601.764000000003</v>
      </c>
    </row>
    <row r="10" spans="2:13" x14ac:dyDescent="0.25">
      <c r="B10" s="43" t="s">
        <v>16</v>
      </c>
      <c r="C10" s="137">
        <v>3630.9079999999999</v>
      </c>
      <c r="D10" s="44">
        <v>5740.6139999999996</v>
      </c>
      <c r="E10" s="44">
        <v>18772.580000000002</v>
      </c>
      <c r="F10" s="44">
        <v>11996.97</v>
      </c>
      <c r="G10" s="45">
        <v>15142.32</v>
      </c>
      <c r="H10" s="46">
        <f t="shared" ref="H10:H19" si="4">+D10/E10-1</f>
        <v>-0.69420218211881379</v>
      </c>
      <c r="I10" s="47">
        <f>D10/F10-1</f>
        <v>-0.52149467740604505</v>
      </c>
      <c r="J10" s="48">
        <f t="shared" si="0"/>
        <v>-0.62088940135989734</v>
      </c>
      <c r="K10" s="64">
        <f t="shared" si="1"/>
        <v>-13031.966000000002</v>
      </c>
      <c r="L10" s="65">
        <f t="shared" si="2"/>
        <v>-6256.3559999999998</v>
      </c>
      <c r="M10" s="66">
        <f t="shared" si="3"/>
        <v>-9401.7060000000001</v>
      </c>
    </row>
    <row r="11" spans="2:13" ht="16.5" thickBot="1" x14ac:dyDescent="0.3">
      <c r="B11" s="43" t="s">
        <v>17</v>
      </c>
      <c r="C11" s="137">
        <v>6929.1329999999998</v>
      </c>
      <c r="D11" s="44">
        <v>11941.56</v>
      </c>
      <c r="E11" s="44">
        <v>38083.61</v>
      </c>
      <c r="F11" s="44">
        <v>20517.91</v>
      </c>
      <c r="G11" s="45">
        <v>26804.486000000001</v>
      </c>
      <c r="H11" s="46">
        <f t="shared" si="4"/>
        <v>-0.68643833922256847</v>
      </c>
      <c r="I11" s="47">
        <f t="shared" ref="I11:I19" si="5">D11/F11-1</f>
        <v>-0.41799335312417296</v>
      </c>
      <c r="J11" s="48">
        <f t="shared" si="0"/>
        <v>-0.55449397537412204</v>
      </c>
      <c r="K11" s="64">
        <f t="shared" si="1"/>
        <v>-26142.050000000003</v>
      </c>
      <c r="L11" s="65">
        <f t="shared" si="2"/>
        <v>-8576.35</v>
      </c>
      <c r="M11" s="66">
        <f t="shared" si="3"/>
        <v>-14862.926000000001</v>
      </c>
    </row>
    <row r="12" spans="2:13" ht="16.5" thickBot="1" x14ac:dyDescent="0.3">
      <c r="B12" s="191" t="s">
        <v>18</v>
      </c>
      <c r="C12" s="192">
        <f>SUM(C8:C11)</f>
        <v>20628.790999999997</v>
      </c>
      <c r="D12" s="193">
        <f>SUM(D8:D11)</f>
        <v>31124.913999999997</v>
      </c>
      <c r="E12" s="194">
        <f>SUM(E8:E11)</f>
        <v>111245.91</v>
      </c>
      <c r="F12" s="194">
        <f>SUM(F8:F11)</f>
        <v>59892.630000000005</v>
      </c>
      <c r="G12" s="195">
        <f>SUM(G8:G11)</f>
        <v>85661.77</v>
      </c>
      <c r="H12" s="196">
        <f t="shared" si="4"/>
        <v>-0.72021520611409451</v>
      </c>
      <c r="I12" s="196">
        <f t="shared" si="5"/>
        <v>-0.48032146860139557</v>
      </c>
      <c r="J12" s="196">
        <f t="shared" si="0"/>
        <v>-0.63665338691927564</v>
      </c>
      <c r="K12" s="197">
        <f t="shared" si="1"/>
        <v>-80120.996000000014</v>
      </c>
      <c r="L12" s="197">
        <f t="shared" si="2"/>
        <v>-28767.716000000008</v>
      </c>
      <c r="M12" s="197">
        <f t="shared" si="3"/>
        <v>-54536.856000000007</v>
      </c>
    </row>
    <row r="13" spans="2:13" x14ac:dyDescent="0.25">
      <c r="B13" s="49" t="s">
        <v>19</v>
      </c>
      <c r="C13" s="138">
        <v>20004.23</v>
      </c>
      <c r="D13" s="93">
        <v>21887.02</v>
      </c>
      <c r="E13" s="31">
        <v>38573.21</v>
      </c>
      <c r="F13" s="31">
        <v>32010.720000000001</v>
      </c>
      <c r="G13" s="50">
        <v>22717.55</v>
      </c>
      <c r="H13" s="185">
        <f t="shared" si="4"/>
        <v>-0.43258494691004457</v>
      </c>
      <c r="I13" s="186">
        <f t="shared" si="5"/>
        <v>-0.31625967800786736</v>
      </c>
      <c r="J13" s="187">
        <f t="shared" si="0"/>
        <v>-3.6558959923055023E-2</v>
      </c>
      <c r="K13" s="188">
        <f t="shared" si="1"/>
        <v>-16686.189999999999</v>
      </c>
      <c r="L13" s="189">
        <f t="shared" si="2"/>
        <v>-10123.700000000001</v>
      </c>
      <c r="M13" s="190">
        <f t="shared" si="3"/>
        <v>-830.52999999999884</v>
      </c>
    </row>
    <row r="14" spans="2:13" x14ac:dyDescent="0.25">
      <c r="B14" s="49" t="s">
        <v>20</v>
      </c>
      <c r="C14" s="138">
        <v>5051.9719999999998</v>
      </c>
      <c r="D14" s="93">
        <v>5352.11</v>
      </c>
      <c r="E14" s="31">
        <v>7088.75</v>
      </c>
      <c r="F14" s="31">
        <v>7927.48</v>
      </c>
      <c r="G14" s="50">
        <v>7844.6220000000003</v>
      </c>
      <c r="H14" s="46">
        <f t="shared" si="4"/>
        <v>-0.24498536413330985</v>
      </c>
      <c r="I14" s="47">
        <f t="shared" si="5"/>
        <v>-0.3248661617563211</v>
      </c>
      <c r="J14" s="48">
        <f t="shared" si="0"/>
        <v>-0.3177351311509975</v>
      </c>
      <c r="K14" s="64">
        <f t="shared" si="1"/>
        <v>-1736.6400000000003</v>
      </c>
      <c r="L14" s="65">
        <f t="shared" si="2"/>
        <v>-2575.37</v>
      </c>
      <c r="M14" s="66">
        <f t="shared" si="3"/>
        <v>-2492.5120000000006</v>
      </c>
    </row>
    <row r="15" spans="2:13" x14ac:dyDescent="0.25">
      <c r="B15" s="149" t="s">
        <v>23</v>
      </c>
      <c r="C15" s="138">
        <v>2765.7080000000001</v>
      </c>
      <c r="D15" s="138">
        <v>3409.68</v>
      </c>
      <c r="E15" s="93">
        <v>3624.1280000000002</v>
      </c>
      <c r="F15" s="93">
        <v>2103.018</v>
      </c>
      <c r="G15" s="93">
        <v>3554.395</v>
      </c>
      <c r="H15" s="46">
        <f t="shared" si="4"/>
        <v>-5.9172302965016743E-2</v>
      </c>
      <c r="I15" s="51">
        <f t="shared" si="5"/>
        <v>0.62132706424766693</v>
      </c>
      <c r="J15" s="48">
        <f t="shared" si="0"/>
        <v>-4.0714383179134561E-2</v>
      </c>
      <c r="K15" s="64">
        <f t="shared" si="1"/>
        <v>-214.44800000000032</v>
      </c>
      <c r="L15" s="67">
        <f t="shared" si="2"/>
        <v>1306.6619999999998</v>
      </c>
      <c r="M15" s="66">
        <f t="shared" si="3"/>
        <v>-144.71500000000015</v>
      </c>
    </row>
    <row r="16" spans="2:13" x14ac:dyDescent="0.25">
      <c r="B16" s="49" t="s">
        <v>21</v>
      </c>
      <c r="C16" s="138">
        <v>33880.85</v>
      </c>
      <c r="D16" s="93">
        <v>39338.93</v>
      </c>
      <c r="E16" s="31">
        <v>19584.84</v>
      </c>
      <c r="F16" s="31">
        <v>17224.59</v>
      </c>
      <c r="G16" s="50">
        <v>4199.5140000000001</v>
      </c>
      <c r="H16" s="142">
        <f t="shared" si="4"/>
        <v>1.0086418883176989</v>
      </c>
      <c r="I16" s="51">
        <f t="shared" si="5"/>
        <v>1.2838819385541251</v>
      </c>
      <c r="J16" s="52">
        <f t="shared" si="0"/>
        <v>8.3674958578540277</v>
      </c>
      <c r="K16" s="69">
        <f t="shared" si="1"/>
        <v>19754.09</v>
      </c>
      <c r="L16" s="67">
        <f t="shared" si="2"/>
        <v>22114.34</v>
      </c>
      <c r="M16" s="68">
        <f t="shared" si="3"/>
        <v>35139.415999999997</v>
      </c>
    </row>
    <row r="17" spans="1:13" ht="16.5" thickBot="1" x14ac:dyDescent="0.3">
      <c r="B17" s="49" t="s">
        <v>22</v>
      </c>
      <c r="C17" s="138">
        <v>13086.186799999999</v>
      </c>
      <c r="D17" s="93">
        <v>15137.79</v>
      </c>
      <c r="E17" s="31">
        <v>14540.99</v>
      </c>
      <c r="F17" s="31">
        <v>13984.4712</v>
      </c>
      <c r="G17" s="50">
        <v>14056.302</v>
      </c>
      <c r="H17" s="142">
        <f t="shared" si="4"/>
        <v>4.1042597512273904E-2</v>
      </c>
      <c r="I17" s="51">
        <f t="shared" si="5"/>
        <v>8.2471391553225137E-2</v>
      </c>
      <c r="J17" s="52">
        <f t="shared" si="0"/>
        <v>7.6939724260335352E-2</v>
      </c>
      <c r="K17" s="69">
        <f t="shared" si="1"/>
        <v>596.80000000000109</v>
      </c>
      <c r="L17" s="67">
        <f t="shared" si="2"/>
        <v>1153.3188000000009</v>
      </c>
      <c r="M17" s="68">
        <f t="shared" si="3"/>
        <v>1081.4880000000012</v>
      </c>
    </row>
    <row r="18" spans="1:13" ht="16.5" thickBot="1" x14ac:dyDescent="0.3">
      <c r="B18" s="53" t="s">
        <v>26</v>
      </c>
      <c r="C18" s="139">
        <f>SUM(C13:C17)</f>
        <v>74788.946799999991</v>
      </c>
      <c r="D18" s="83">
        <f>SUM(D13:D17)</f>
        <v>85125.53</v>
      </c>
      <c r="E18" s="54">
        <f>SUM(E13:E17)</f>
        <v>83411.918000000005</v>
      </c>
      <c r="F18" s="54">
        <f>SUM(F13:F17)</f>
        <v>73250.27919999999</v>
      </c>
      <c r="G18" s="55">
        <f>SUM(G13:G17)</f>
        <v>52372.383000000002</v>
      </c>
      <c r="H18" s="143">
        <f t="shared" si="4"/>
        <v>2.0543970706919712E-2</v>
      </c>
      <c r="I18" s="51">
        <f t="shared" si="5"/>
        <v>0.16211884691355571</v>
      </c>
      <c r="J18" s="52">
        <f t="shared" si="0"/>
        <v>0.62538966386158124</v>
      </c>
      <c r="K18" s="71">
        <f t="shared" si="1"/>
        <v>1713.6119999999937</v>
      </c>
      <c r="L18" s="70">
        <f t="shared" si="2"/>
        <v>11875.250800000009</v>
      </c>
      <c r="M18" s="70">
        <f t="shared" si="3"/>
        <v>32753.146999999997</v>
      </c>
    </row>
    <row r="19" spans="1:13" ht="16.5" thickBot="1" x14ac:dyDescent="0.3">
      <c r="B19" s="94" t="s">
        <v>62</v>
      </c>
      <c r="C19" s="148">
        <f>C12+C18</f>
        <v>95417.737799999988</v>
      </c>
      <c r="D19" s="56">
        <f>D12+D18</f>
        <v>116250.44399999999</v>
      </c>
      <c r="E19" s="56">
        <f>E12+E18</f>
        <v>194657.82800000001</v>
      </c>
      <c r="F19" s="56">
        <f>F12+F18</f>
        <v>133142.90919999999</v>
      </c>
      <c r="G19" s="56">
        <f>G12+G18</f>
        <v>138034.15299999999</v>
      </c>
      <c r="H19" s="57">
        <f t="shared" si="4"/>
        <v>-0.4027959461255266</v>
      </c>
      <c r="I19" s="57">
        <f t="shared" si="5"/>
        <v>-0.12687468902023968</v>
      </c>
      <c r="J19" s="57">
        <f t="shared" si="0"/>
        <v>-0.15781390711326349</v>
      </c>
      <c r="K19" s="146">
        <f t="shared" si="1"/>
        <v>-78407.38400000002</v>
      </c>
      <c r="L19" s="147">
        <f t="shared" si="2"/>
        <v>-16892.465200000006</v>
      </c>
      <c r="M19" s="147">
        <f t="shared" si="3"/>
        <v>-21783.709000000003</v>
      </c>
    </row>
    <row r="20" spans="1:13" x14ac:dyDescent="0.25">
      <c r="B20" s="97" t="s">
        <v>60</v>
      </c>
      <c r="C20" s="99"/>
      <c r="D20" s="99"/>
      <c r="E20" s="98">
        <v>248044.08040000001</v>
      </c>
      <c r="F20" s="98">
        <v>233879.3</v>
      </c>
      <c r="G20" s="98">
        <v>271615.8149</v>
      </c>
      <c r="H20" s="95"/>
      <c r="I20" s="95"/>
      <c r="J20" s="95"/>
      <c r="K20" s="96"/>
      <c r="L20" s="96"/>
      <c r="M20" s="96"/>
    </row>
    <row r="21" spans="1:13" x14ac:dyDescent="0.25">
      <c r="A21" s="23" t="s">
        <v>27</v>
      </c>
      <c r="B21" s="58"/>
      <c r="C21" s="59"/>
      <c r="D21" s="59"/>
      <c r="E21" s="59"/>
      <c r="F21" s="59"/>
      <c r="G21" s="59"/>
      <c r="H21" s="60"/>
      <c r="I21" s="60"/>
      <c r="J21" s="60"/>
      <c r="K21" s="61"/>
      <c r="L21" s="61"/>
      <c r="M21" s="61"/>
    </row>
    <row r="22" spans="1:13" x14ac:dyDescent="0.25">
      <c r="A22" t="s">
        <v>41</v>
      </c>
      <c r="B22" s="58"/>
      <c r="C22" s="59"/>
      <c r="D22" s="59"/>
      <c r="E22" s="59"/>
      <c r="F22" s="59"/>
      <c r="G22" s="59"/>
      <c r="H22" s="60"/>
      <c r="I22" s="60"/>
      <c r="J22" s="60"/>
      <c r="K22" s="61"/>
      <c r="L22" s="61"/>
      <c r="M22" s="61"/>
    </row>
    <row r="23" spans="1:13" ht="17.25" x14ac:dyDescent="0.3">
      <c r="B23" s="121"/>
      <c r="C23" s="121"/>
      <c r="D23" s="92"/>
      <c r="E23" s="63"/>
      <c r="F23" s="62"/>
      <c r="G23" s="21"/>
      <c r="H23" s="21"/>
      <c r="I23" s="60"/>
      <c r="J23" s="60"/>
      <c r="K23" s="61"/>
      <c r="L23" s="61"/>
      <c r="M23" s="61"/>
    </row>
    <row r="24" spans="1:13" ht="17.25" x14ac:dyDescent="0.3">
      <c r="B24" s="63"/>
      <c r="C24" s="62"/>
      <c r="D24" s="62"/>
      <c r="E24" s="91"/>
      <c r="F24" s="62"/>
      <c r="G24" s="21"/>
      <c r="H24" s="21"/>
      <c r="I24" s="60"/>
      <c r="J24" s="60"/>
      <c r="K24" s="61"/>
      <c r="L24" s="61"/>
      <c r="M24" s="61"/>
    </row>
    <row r="25" spans="1:13" ht="17.25" x14ac:dyDescent="0.3">
      <c r="C25" s="144"/>
      <c r="D25" s="32"/>
      <c r="E25" s="144"/>
      <c r="F25" s="21"/>
      <c r="G25" s="21"/>
      <c r="H25" s="21"/>
      <c r="I25" s="60"/>
      <c r="J25" s="60"/>
      <c r="K25" s="61"/>
      <c r="L25" s="61"/>
      <c r="M25" s="61"/>
    </row>
    <row r="26" spans="1:13" x14ac:dyDescent="0.25">
      <c r="E26" s="144"/>
    </row>
  </sheetData>
  <mergeCells count="5">
    <mergeCell ref="J2:K2"/>
    <mergeCell ref="H5:J6"/>
    <mergeCell ref="K5:M6"/>
    <mergeCell ref="B23:C23"/>
    <mergeCell ref="D5:G6"/>
  </mergeCells>
  <phoneticPr fontId="3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21"/>
  <sheetViews>
    <sheetView showGridLines="0" topLeftCell="B1" zoomScaleNormal="100" workbookViewId="0">
      <selection activeCell="G20" sqref="G20"/>
    </sheetView>
  </sheetViews>
  <sheetFormatPr baseColWidth="10" defaultRowHeight="15" x14ac:dyDescent="0.25"/>
  <cols>
    <col min="1" max="1" width="5" customWidth="1"/>
    <col min="2" max="2" width="16.42578125" customWidth="1"/>
    <col min="3" max="3" width="36.7109375" customWidth="1"/>
    <col min="4" max="4" width="20.42578125" customWidth="1"/>
    <col min="5" max="5" width="3.85546875" customWidth="1"/>
    <col min="6" max="6" width="17.85546875" customWidth="1"/>
    <col min="7" max="7" width="20.7109375" customWidth="1"/>
    <col min="8" max="8" width="14.42578125" customWidth="1"/>
    <col min="9" max="9" width="17" customWidth="1"/>
    <col min="10" max="10" width="14.140625" customWidth="1"/>
    <col min="11" max="11" width="15.7109375" customWidth="1"/>
  </cols>
  <sheetData>
    <row r="1" spans="2:11" ht="15.75" thickBot="1" x14ac:dyDescent="0.3"/>
    <row r="2" spans="2:11" ht="19.5" thickBot="1" x14ac:dyDescent="0.35">
      <c r="B2" s="125" t="s">
        <v>57</v>
      </c>
      <c r="C2" s="126"/>
      <c r="D2" s="127"/>
      <c r="E2" s="24"/>
      <c r="F2" s="24"/>
      <c r="G2" s="22"/>
      <c r="H2" s="22"/>
      <c r="I2" s="24"/>
      <c r="J2" s="5"/>
    </row>
    <row r="3" spans="2:11" ht="9.75" customHeight="1" thickBot="1" x14ac:dyDescent="0.35">
      <c r="B3" s="24"/>
      <c r="C3" s="24"/>
      <c r="D3" s="24"/>
      <c r="E3" s="24"/>
      <c r="F3" s="24"/>
      <c r="G3" s="24"/>
      <c r="H3" s="24"/>
      <c r="I3" s="24"/>
      <c r="J3" s="5"/>
    </row>
    <row r="4" spans="2:11" ht="18.75" x14ac:dyDescent="0.3">
      <c r="B4" s="122" t="s">
        <v>58</v>
      </c>
      <c r="C4" s="25" t="s">
        <v>13</v>
      </c>
      <c r="D4" s="26" t="s">
        <v>34</v>
      </c>
      <c r="E4" s="24"/>
      <c r="F4" s="24"/>
      <c r="G4" s="24"/>
      <c r="H4" s="24"/>
      <c r="I4" s="24"/>
      <c r="J4" s="5"/>
    </row>
    <row r="5" spans="2:11" ht="16.5" thickBot="1" x14ac:dyDescent="0.3">
      <c r="B5" s="123"/>
      <c r="C5" s="27" t="s">
        <v>14</v>
      </c>
      <c r="D5" s="28">
        <f>'Expo Limon Mercados acum sem 26'!D8</f>
        <v>10903.41</v>
      </c>
      <c r="E5" s="24"/>
      <c r="F5" s="88"/>
      <c r="G5" s="89"/>
      <c r="H5" s="90"/>
      <c r="I5" s="88"/>
      <c r="J5" s="88"/>
    </row>
    <row r="6" spans="2:11" ht="16.5" thickBot="1" x14ac:dyDescent="0.3">
      <c r="B6" s="123"/>
      <c r="C6" s="27" t="s">
        <v>15</v>
      </c>
      <c r="D6" s="28">
        <f>'Expo Limon Mercados acum sem 26'!D9</f>
        <v>2539.33</v>
      </c>
      <c r="E6" s="24"/>
      <c r="F6" s="88"/>
      <c r="G6" s="128" t="s">
        <v>50</v>
      </c>
      <c r="H6" s="129"/>
      <c r="I6" s="129"/>
      <c r="J6" s="129"/>
      <c r="K6" s="130"/>
    </row>
    <row r="7" spans="2:11" ht="18.75" customHeight="1" x14ac:dyDescent="0.25">
      <c r="B7" s="123"/>
      <c r="C7" s="27" t="s">
        <v>16</v>
      </c>
      <c r="D7" s="28">
        <f>'Expo Limon Mercados acum sem 26'!D10</f>
        <v>5740.6139999999996</v>
      </c>
      <c r="E7" s="24"/>
      <c r="F7" s="88"/>
      <c r="G7" s="88"/>
      <c r="J7" s="88"/>
    </row>
    <row r="8" spans="2:11" ht="16.5" thickBot="1" x14ac:dyDescent="0.3">
      <c r="B8" s="123"/>
      <c r="C8" s="27" t="s">
        <v>17</v>
      </c>
      <c r="D8" s="28">
        <f>'Expo Limon Mercados acum sem 26'!D11</f>
        <v>11941.56</v>
      </c>
      <c r="E8" s="24"/>
      <c r="F8" s="88"/>
      <c r="G8" s="88"/>
      <c r="H8" s="172" t="s">
        <v>48</v>
      </c>
      <c r="I8" s="172"/>
      <c r="J8" s="173" t="s">
        <v>44</v>
      </c>
      <c r="K8" s="173"/>
    </row>
    <row r="9" spans="2:11" ht="16.5" thickBot="1" x14ac:dyDescent="0.3">
      <c r="B9" s="123"/>
      <c r="C9" s="150" t="s">
        <v>18</v>
      </c>
      <c r="D9" s="198">
        <f>'Expo Limon Mercados acum sem 26'!D12</f>
        <v>31124.913999999997</v>
      </c>
      <c r="E9" s="24"/>
      <c r="F9" s="88"/>
      <c r="G9" s="166" t="s">
        <v>13</v>
      </c>
      <c r="H9" s="168" t="s">
        <v>34</v>
      </c>
      <c r="I9" s="169" t="s">
        <v>28</v>
      </c>
      <c r="J9" s="170" t="s">
        <v>34</v>
      </c>
      <c r="K9" s="171" t="s">
        <v>28</v>
      </c>
    </row>
    <row r="10" spans="2:11" ht="16.5" customHeight="1" thickBot="1" x14ac:dyDescent="0.3">
      <c r="B10" s="123"/>
      <c r="C10" s="30" t="s">
        <v>23</v>
      </c>
      <c r="D10" s="31">
        <f>'Expo Limon Mercados acum sem 26'!D15</f>
        <v>3409.68</v>
      </c>
      <c r="E10" s="24"/>
      <c r="F10" s="158" t="s">
        <v>49</v>
      </c>
      <c r="G10" s="155" t="s">
        <v>29</v>
      </c>
      <c r="H10" s="167">
        <f t="shared" ref="H10:H14" si="0">(I10*15)/1000</f>
        <v>15608.504999999999</v>
      </c>
      <c r="I10" s="75">
        <v>1040567</v>
      </c>
      <c r="J10" s="74">
        <f>(K10*15)/1000</f>
        <v>14676.525</v>
      </c>
      <c r="K10" s="163">
        <v>978435</v>
      </c>
    </row>
    <row r="11" spans="2:11" ht="16.5" thickBot="1" x14ac:dyDescent="0.3">
      <c r="B11" s="123"/>
      <c r="C11" s="30" t="s">
        <v>19</v>
      </c>
      <c r="D11" s="31">
        <f>'Expo Limon Mercados acum sem 26'!D13</f>
        <v>21887.02</v>
      </c>
      <c r="E11" s="24"/>
      <c r="F11" s="159"/>
      <c r="G11" s="156" t="s">
        <v>19</v>
      </c>
      <c r="H11" s="161">
        <f t="shared" si="0"/>
        <v>29243.325000000001</v>
      </c>
      <c r="I11" s="73">
        <v>1949555</v>
      </c>
      <c r="J11" s="72">
        <f t="shared" ref="J11:J14" si="1">(K11*15)/1000</f>
        <v>28810.485000000001</v>
      </c>
      <c r="K11" s="164">
        <v>1920699</v>
      </c>
    </row>
    <row r="12" spans="2:11" ht="16.5" thickBot="1" x14ac:dyDescent="0.3">
      <c r="B12" s="123"/>
      <c r="C12" s="30" t="s">
        <v>20</v>
      </c>
      <c r="D12" s="31">
        <f>'Expo Limon Mercados acum sem 26'!D14</f>
        <v>5352.11</v>
      </c>
      <c r="E12" s="24"/>
      <c r="F12" s="159"/>
      <c r="G12" s="156" t="s">
        <v>30</v>
      </c>
      <c r="H12" s="161">
        <f>(I12*15)/1000</f>
        <v>64952.445</v>
      </c>
      <c r="I12" s="73">
        <v>4330163</v>
      </c>
      <c r="J12" s="72">
        <f t="shared" si="1"/>
        <v>62406.224999999999</v>
      </c>
      <c r="K12" s="164">
        <v>4160415</v>
      </c>
    </row>
    <row r="13" spans="2:11" ht="16.5" thickBot="1" x14ac:dyDescent="0.3">
      <c r="B13" s="123"/>
      <c r="C13" s="30" t="s">
        <v>21</v>
      </c>
      <c r="D13" s="31">
        <f>'Expo Limon Mercados acum sem 26'!D16</f>
        <v>39338.93</v>
      </c>
      <c r="E13" s="24"/>
      <c r="F13" s="159"/>
      <c r="G13" s="156" t="s">
        <v>36</v>
      </c>
      <c r="H13" s="161">
        <f t="shared" si="0"/>
        <v>12456.855</v>
      </c>
      <c r="I13" s="73">
        <v>830457</v>
      </c>
      <c r="J13" s="72">
        <f t="shared" si="1"/>
        <v>11884.8</v>
      </c>
      <c r="K13" s="164">
        <v>792320</v>
      </c>
    </row>
    <row r="14" spans="2:11" ht="16.5" thickBot="1" x14ac:dyDescent="0.3">
      <c r="B14" s="123"/>
      <c r="C14" s="30" t="s">
        <v>36</v>
      </c>
      <c r="D14" s="31">
        <v>5887.9276</v>
      </c>
      <c r="E14" s="24"/>
      <c r="F14" s="160"/>
      <c r="G14" s="157" t="s">
        <v>22</v>
      </c>
      <c r="H14" s="162">
        <f t="shared" si="0"/>
        <v>110591.03999999999</v>
      </c>
      <c r="I14" s="77">
        <v>7372736</v>
      </c>
      <c r="J14" s="76">
        <f t="shared" si="1"/>
        <v>106908.69</v>
      </c>
      <c r="K14" s="165">
        <f>101270+133532+5617622+1274822</f>
        <v>7127246</v>
      </c>
    </row>
    <row r="15" spans="2:11" ht="16.5" thickBot="1" x14ac:dyDescent="0.3">
      <c r="B15" s="124"/>
      <c r="C15" s="30" t="s">
        <v>39</v>
      </c>
      <c r="D15" s="31">
        <f>'Expo Limon Mercados acum sem 26'!D17-D14</f>
        <v>9249.8624000000018</v>
      </c>
      <c r="E15" s="32"/>
      <c r="F15" s="88"/>
      <c r="G15" s="78" t="s">
        <v>6</v>
      </c>
      <c r="H15" s="152">
        <f>SUM(H10:H14)</f>
        <v>232852.16999999998</v>
      </c>
      <c r="I15" s="153">
        <f>SUM(I10:I14)</f>
        <v>15523478</v>
      </c>
      <c r="J15" s="152">
        <f>SUM(J10:J14)</f>
        <v>224686.72500000001</v>
      </c>
      <c r="K15" s="154">
        <f>SUM(K10:K14)</f>
        <v>14979115</v>
      </c>
    </row>
    <row r="16" spans="2:11" ht="16.5" thickBot="1" x14ac:dyDescent="0.3">
      <c r="B16" s="24"/>
      <c r="C16" s="33" t="s">
        <v>35</v>
      </c>
      <c r="D16" s="34">
        <f>SUM(D10:D15)</f>
        <v>85125.53</v>
      </c>
      <c r="E16" s="24"/>
      <c r="F16" s="88"/>
      <c r="G16" s="88"/>
      <c r="H16" s="2"/>
      <c r="I16" s="2"/>
      <c r="J16" s="2"/>
    </row>
    <row r="17" spans="2:11" ht="16.5" thickBot="1" x14ac:dyDescent="0.3">
      <c r="B17" s="24"/>
      <c r="C17" s="35" t="s">
        <v>6</v>
      </c>
      <c r="D17" s="36">
        <f>+D9+D16</f>
        <v>116250.44399999999</v>
      </c>
      <c r="E17" s="24"/>
      <c r="J17" s="88"/>
    </row>
    <row r="18" spans="2:11" ht="19.5" thickTop="1" x14ac:dyDescent="0.3">
      <c r="B18" s="5"/>
      <c r="C18" s="5"/>
      <c r="D18" s="5"/>
      <c r="E18" s="5"/>
      <c r="F18" s="151"/>
      <c r="G18" s="151"/>
      <c r="H18" s="151"/>
      <c r="I18" s="151"/>
      <c r="J18" s="88"/>
    </row>
    <row r="19" spans="2:11" ht="15.75" x14ac:dyDescent="0.25">
      <c r="B19" s="23" t="s">
        <v>40</v>
      </c>
      <c r="C19" s="58"/>
      <c r="D19" s="59"/>
      <c r="E19" s="59"/>
      <c r="F19" s="23" t="s">
        <v>27</v>
      </c>
    </row>
    <row r="20" spans="2:11" ht="18.75" x14ac:dyDescent="0.3">
      <c r="B20" t="s">
        <v>42</v>
      </c>
      <c r="C20" s="58"/>
      <c r="D20" s="59"/>
      <c r="E20" s="59"/>
      <c r="F20" t="s">
        <v>64</v>
      </c>
      <c r="G20" s="58"/>
      <c r="H20" s="5"/>
      <c r="I20" s="5"/>
      <c r="J20" s="5"/>
      <c r="K20" s="23"/>
    </row>
    <row r="21" spans="2:11" ht="15.75" x14ac:dyDescent="0.25">
      <c r="G21" s="58"/>
    </row>
  </sheetData>
  <mergeCells count="5">
    <mergeCell ref="F18:I18"/>
    <mergeCell ref="B4:B15"/>
    <mergeCell ref="F10:F14"/>
    <mergeCell ref="B2:D2"/>
    <mergeCell ref="G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7"/>
  <sheetViews>
    <sheetView showGridLines="0" workbookViewId="0">
      <selection activeCell="E20" sqref="E20"/>
    </sheetView>
  </sheetViews>
  <sheetFormatPr baseColWidth="10" defaultRowHeight="15" x14ac:dyDescent="0.25"/>
  <cols>
    <col min="2" max="2" width="16.7109375" customWidth="1"/>
    <col min="3" max="4" width="14.7109375" customWidth="1"/>
    <col min="5" max="5" width="15.85546875" customWidth="1"/>
    <col min="6" max="6" width="16.140625" customWidth="1"/>
  </cols>
  <sheetData>
    <row r="1" spans="1:8" ht="15.75" x14ac:dyDescent="0.25">
      <c r="B1" s="24"/>
      <c r="C1" s="24"/>
      <c r="D1" s="24"/>
      <c r="E1" s="24"/>
      <c r="F1" s="24"/>
    </row>
    <row r="2" spans="1:8" ht="15.75" x14ac:dyDescent="0.25">
      <c r="B2" s="22" t="s">
        <v>37</v>
      </c>
      <c r="C2" s="22"/>
      <c r="D2" s="22"/>
      <c r="E2" s="22"/>
      <c r="F2" s="24"/>
    </row>
    <row r="3" spans="1:8" ht="16.5" thickBot="1" x14ac:dyDescent="0.3">
      <c r="B3" s="22"/>
      <c r="C3" s="22"/>
      <c r="D3" s="22"/>
      <c r="E3" s="22"/>
      <c r="F3" s="24"/>
    </row>
    <row r="4" spans="1:8" ht="16.5" thickBot="1" x14ac:dyDescent="0.3">
      <c r="B4" s="84"/>
      <c r="C4" s="85"/>
      <c r="D4" s="85"/>
      <c r="E4" s="86" t="s">
        <v>45</v>
      </c>
      <c r="F4" s="87" t="s">
        <v>46</v>
      </c>
    </row>
    <row r="5" spans="1:8" ht="15.75" x14ac:dyDescent="0.25">
      <c r="B5" s="133" t="s">
        <v>23</v>
      </c>
      <c r="C5" s="79" t="s">
        <v>32</v>
      </c>
      <c r="D5" s="80">
        <f>'Cargas RSA y ARG'!D10</f>
        <v>3409.68</v>
      </c>
      <c r="E5" s="135">
        <f>D5/D6-1</f>
        <v>-0.7815498665631333</v>
      </c>
      <c r="F5" s="131">
        <f>D5-D6</f>
        <v>-12198.824999999999</v>
      </c>
    </row>
    <row r="6" spans="1:8" ht="16.5" thickBot="1" x14ac:dyDescent="0.3">
      <c r="B6" s="134"/>
      <c r="C6" s="81" t="s">
        <v>33</v>
      </c>
      <c r="D6" s="82">
        <f>'Cargas RSA y ARG'!H10</f>
        <v>15608.504999999999</v>
      </c>
      <c r="E6" s="136"/>
      <c r="F6" s="132"/>
      <c r="H6" s="145"/>
    </row>
    <row r="7" spans="1:8" ht="15.75" x14ac:dyDescent="0.25">
      <c r="B7" s="133" t="s">
        <v>30</v>
      </c>
      <c r="C7" s="79" t="s">
        <v>32</v>
      </c>
      <c r="D7" s="80">
        <f>'Cargas RSA y ARG'!D9</f>
        <v>31124.913999999997</v>
      </c>
      <c r="E7" s="135">
        <f t="shared" ref="E7:E13" si="0">D7/D8-1</f>
        <v>-0.52080458249108252</v>
      </c>
      <c r="F7" s="131">
        <f t="shared" ref="F7" si="1">D7-D8</f>
        <v>-33827.531000000003</v>
      </c>
    </row>
    <row r="8" spans="1:8" ht="16.5" customHeight="1" thickBot="1" x14ac:dyDescent="0.3">
      <c r="B8" s="134"/>
      <c r="C8" s="81" t="s">
        <v>33</v>
      </c>
      <c r="D8" s="82">
        <f>'Cargas RSA y ARG'!H12</f>
        <v>64952.445</v>
      </c>
      <c r="E8" s="136"/>
      <c r="F8" s="132"/>
    </row>
    <row r="9" spans="1:8" ht="15.75" x14ac:dyDescent="0.25">
      <c r="B9" s="133" t="s">
        <v>19</v>
      </c>
      <c r="C9" s="79" t="s">
        <v>32</v>
      </c>
      <c r="D9" s="80">
        <f>'Cargas RSA y ARG'!D11</f>
        <v>21887.02</v>
      </c>
      <c r="E9" s="135">
        <f t="shared" si="0"/>
        <v>-0.25155501298159499</v>
      </c>
      <c r="F9" s="131">
        <f t="shared" ref="F9" si="2">D9-D10</f>
        <v>-7356.3050000000003</v>
      </c>
    </row>
    <row r="10" spans="1:8" ht="16.5" customHeight="1" thickBot="1" x14ac:dyDescent="0.3">
      <c r="B10" s="134"/>
      <c r="C10" s="81" t="s">
        <v>33</v>
      </c>
      <c r="D10" s="82">
        <f>'Cargas RSA y ARG'!H11</f>
        <v>29243.325000000001</v>
      </c>
      <c r="E10" s="136"/>
      <c r="F10" s="132"/>
    </row>
    <row r="11" spans="1:8" ht="15.75" x14ac:dyDescent="0.25">
      <c r="B11" s="133" t="s">
        <v>36</v>
      </c>
      <c r="C11" s="79" t="s">
        <v>32</v>
      </c>
      <c r="D11" s="80">
        <f>'Cargas RSA y ARG'!D14</f>
        <v>5887.9276</v>
      </c>
      <c r="E11" s="135">
        <f t="shared" si="0"/>
        <v>-0.52733433920520068</v>
      </c>
      <c r="F11" s="131">
        <f t="shared" ref="F11" si="3">D11-D12</f>
        <v>-6568.9273999999996</v>
      </c>
    </row>
    <row r="12" spans="1:8" ht="16.5" thickBot="1" x14ac:dyDescent="0.3">
      <c r="B12" s="134"/>
      <c r="C12" s="81" t="s">
        <v>33</v>
      </c>
      <c r="D12" s="82">
        <f>'Cargas RSA y ARG'!H13</f>
        <v>12456.855</v>
      </c>
      <c r="E12" s="136"/>
      <c r="F12" s="132"/>
    </row>
    <row r="13" spans="1:8" ht="15.75" x14ac:dyDescent="0.25">
      <c r="B13" s="133" t="s">
        <v>31</v>
      </c>
      <c r="C13" s="79" t="s">
        <v>32</v>
      </c>
      <c r="D13" s="80">
        <f>'Cargas RSA y ARG'!D15</f>
        <v>9249.8624000000018</v>
      </c>
      <c r="E13" s="135">
        <f t="shared" si="0"/>
        <v>-0.91635974849318713</v>
      </c>
      <c r="F13" s="131">
        <f t="shared" ref="F13" si="4">D13-D14</f>
        <v>-101341.1776</v>
      </c>
    </row>
    <row r="14" spans="1:8" ht="16.5" thickBot="1" x14ac:dyDescent="0.3">
      <c r="B14" s="134"/>
      <c r="C14" s="81" t="s">
        <v>33</v>
      </c>
      <c r="D14" s="82">
        <f>'Cargas RSA y ARG'!H14</f>
        <v>110591.03999999999</v>
      </c>
      <c r="E14" s="136"/>
      <c r="F14" s="132"/>
    </row>
    <row r="15" spans="1:8" ht="18.75" x14ac:dyDescent="0.3">
      <c r="B15" s="5"/>
      <c r="C15" s="5"/>
      <c r="D15" s="5"/>
      <c r="E15" s="5"/>
    </row>
    <row r="16" spans="1:8" ht="18.75" x14ac:dyDescent="0.3">
      <c r="A16" s="23" t="s">
        <v>40</v>
      </c>
      <c r="B16" s="58"/>
      <c r="C16" s="5"/>
      <c r="D16" s="5"/>
      <c r="E16" s="5"/>
    </row>
    <row r="17" spans="1:2" ht="15.75" x14ac:dyDescent="0.25">
      <c r="A17" t="s">
        <v>63</v>
      </c>
      <c r="B17" s="58"/>
    </row>
  </sheetData>
  <mergeCells count="15">
    <mergeCell ref="E5:E6"/>
    <mergeCell ref="E7:E8"/>
    <mergeCell ref="E9:E10"/>
    <mergeCell ref="E11:E12"/>
    <mergeCell ref="E13:E14"/>
    <mergeCell ref="B5:B6"/>
    <mergeCell ref="B7:B8"/>
    <mergeCell ref="B9:B10"/>
    <mergeCell ref="B11:B12"/>
    <mergeCell ref="B13:B14"/>
    <mergeCell ref="F5:F6"/>
    <mergeCell ref="F7:F8"/>
    <mergeCell ref="F9:F10"/>
    <mergeCell ref="F11:F12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Expo Arg Citricos a sem 26</vt:lpstr>
      <vt:lpstr>Expo Limon Mercados acum sem 26</vt:lpstr>
      <vt:lpstr>Cargas RSA y ARG</vt:lpstr>
      <vt:lpstr>Comparativo expo RSA y ARG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Rovella</dc:creator>
  <cp:lastModifiedBy>Usuario de Windows</cp:lastModifiedBy>
  <dcterms:created xsi:type="dcterms:W3CDTF">2021-06-04T16:14:07Z</dcterms:created>
  <dcterms:modified xsi:type="dcterms:W3CDTF">2021-07-05T20:10:39Z</dcterms:modified>
</cp:coreProperties>
</file>