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 firstSheet="1" activeTab="4"/>
  </bookViews>
  <sheets>
    <sheet name="TOTAL EXPORT CITRICOS" sheetId="10" r:id="rId1"/>
    <sheet name="TOTAL EXPORT LIMON" sheetId="7" r:id="rId2"/>
    <sheet name="Export DESTINO - EXPORTADOR" sheetId="6" r:id="rId3"/>
    <sheet name="RUSIA por export por sem" sheetId="3" r:id="rId4"/>
    <sheet name="EUROPA por export por sem" sheetId="4" r:id="rId5"/>
    <sheet name="USA por export por sem" sheetId="5" r:id="rId6"/>
    <sheet name="CHINA + HK por export por sem" sheetId="2" r:id="rId7"/>
    <sheet name="TOTAL EXPORT MANDARINA" sheetId="8" r:id="rId8"/>
    <sheet name="TOTAL EXPORT NARANJA" sheetId="9" r:id="rId9"/>
    <sheet name="Comp semanas" sheetId="11" r:id="rId10"/>
  </sheets>
  <definedNames>
    <definedName name="_xlnm._FilterDatabase" localSheetId="4" hidden="1">'EUROPA por export por sem'!$B$51:$X$51</definedName>
    <definedName name="_xlnm._FilterDatabase" localSheetId="2" hidden="1">'Export DESTINO - EXPORTADOR'!$B$4:$D$465</definedName>
    <definedName name="_xlnm._FilterDatabase" localSheetId="3" hidden="1">'RUSIA por export por sem'!$B$48:$Z$81</definedName>
    <definedName name="_xlnm._FilterDatabase" localSheetId="0" hidden="1">'TOTAL EXPORT CITRICOS'!$B$4:$C$4</definedName>
    <definedName name="_xlnm._FilterDatabase" localSheetId="1" hidden="1">'TOTAL EXPORT LIMON'!$B$4:$C$54</definedName>
    <definedName name="_xlnm._FilterDatabase" localSheetId="7" hidden="1">'TOTAL EXPORT MANDARINA'!$B$4:$C$4</definedName>
    <definedName name="_xlnm._FilterDatabase" localSheetId="8" hidden="1">'TOTAL EXPORT NARANJA'!$B$4:$C$4</definedName>
    <definedName name="_xlnm._FilterDatabase" localSheetId="5" hidden="1">'USA por export por sem'!$B$37:$T$37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6" i="6" l="1"/>
  <c r="M9" i="11" l="1"/>
  <c r="L9" i="11"/>
  <c r="K9" i="11"/>
  <c r="M11" i="11"/>
  <c r="M10" i="11"/>
  <c r="I4" i="11"/>
  <c r="J4" i="11" s="1"/>
  <c r="K4" i="11" s="1"/>
  <c r="L4" i="11" s="1"/>
  <c r="M4" i="11" s="1"/>
  <c r="G5" i="11"/>
  <c r="H5" i="11"/>
  <c r="I5" i="11"/>
  <c r="J5" i="11" s="1"/>
  <c r="K5" i="11" s="1"/>
  <c r="L5" i="11" s="1"/>
  <c r="M5" i="11" s="1"/>
  <c r="I6" i="11"/>
  <c r="I7" i="11"/>
  <c r="G7" i="11"/>
  <c r="D7" i="11"/>
  <c r="E7" i="11" s="1"/>
  <c r="C48" i="9"/>
  <c r="U46" i="2"/>
  <c r="T66" i="5"/>
  <c r="S66" i="5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C94" i="4"/>
  <c r="C47" i="4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C86" i="3"/>
  <c r="C42" i="3"/>
  <c r="C58" i="7"/>
  <c r="C92" i="10"/>
  <c r="C36" i="8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V46" i="2"/>
  <c r="C46" i="2"/>
  <c r="C23" i="2"/>
  <c r="R66" i="5"/>
  <c r="D6" i="11"/>
  <c r="E6" i="11" s="1"/>
  <c r="F6" i="11" s="1"/>
  <c r="G6" i="11" s="1"/>
  <c r="H6" i="11" s="1"/>
  <c r="D5" i="11"/>
  <c r="E5" i="11" s="1"/>
  <c r="F5" i="11" s="1"/>
  <c r="D4" i="11"/>
  <c r="D10" i="11" s="1"/>
  <c r="D11" i="11"/>
  <c r="C8" i="11"/>
  <c r="J6" i="11" l="1"/>
  <c r="K6" i="11" s="1"/>
  <c r="L6" i="11" s="1"/>
  <c r="M6" i="11" s="1"/>
  <c r="F7" i="11"/>
  <c r="H7" i="11" s="1"/>
  <c r="J7" i="11" s="1"/>
  <c r="K7" i="11" s="1"/>
  <c r="L7" i="11" s="1"/>
  <c r="M7" i="11" s="1"/>
  <c r="M8" i="11" s="1"/>
  <c r="L11" i="11"/>
  <c r="K11" i="11"/>
  <c r="E4" i="11"/>
  <c r="F4" i="11" s="1"/>
  <c r="G4" i="11" s="1"/>
  <c r="H4" i="11" s="1"/>
  <c r="F11" i="11"/>
  <c r="E11" i="11"/>
  <c r="D8" i="11"/>
  <c r="D9" i="11" s="1"/>
  <c r="Q66" i="5"/>
  <c r="F8" i="11" l="1"/>
  <c r="E10" i="11"/>
  <c r="K10" i="11"/>
  <c r="G11" i="11"/>
  <c r="E8" i="11"/>
  <c r="E9" i="11" s="1"/>
  <c r="G10" i="11"/>
  <c r="F10" i="11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C66" i="5"/>
  <c r="C33" i="5"/>
  <c r="L10" i="11" l="1"/>
  <c r="L8" i="11"/>
  <c r="F9" i="11"/>
  <c r="G8" i="11"/>
  <c r="G9" i="11" s="1"/>
  <c r="H11" i="11"/>
  <c r="I10" i="11"/>
  <c r="H8" i="11"/>
  <c r="H10" i="11"/>
  <c r="H9" i="11" l="1"/>
  <c r="I11" i="11"/>
  <c r="J11" i="11"/>
  <c r="I8" i="11"/>
  <c r="I9" i="11" s="1"/>
  <c r="J10" i="11" l="1"/>
  <c r="K8" i="11"/>
  <c r="J8" i="11"/>
  <c r="J9" i="11" s="1"/>
</calcChain>
</file>

<file path=xl/sharedStrings.xml><?xml version="1.0" encoding="utf-8"?>
<sst xmlns="http://schemas.openxmlformats.org/spreadsheetml/2006/main" count="1143" uniqueCount="252">
  <si>
    <t>País Destino CHINA - HONG KONG</t>
  </si>
  <si>
    <t>Mercadería Certificada: LIMON FRESCO</t>
  </si>
  <si>
    <t>Columna1</t>
  </si>
  <si>
    <t>Exportador</t>
  </si>
  <si>
    <t>Suma de Tn</t>
  </si>
  <si>
    <t>S.A SAN MIGUEL A G I C I Y F</t>
  </si>
  <si>
    <t>CITROMAX SOCIEDAD ANONIMA COMERCIAL E INDUSTRIAL</t>
  </si>
  <si>
    <t>ARGENTI LEMON S A</t>
  </si>
  <si>
    <t>DIEGO ZAMORA E HIJO S.R.L.</t>
  </si>
  <si>
    <t>LEDESMA SOCIEDAD ANONIMA AGRICOLA INDUSTRIAL</t>
  </si>
  <si>
    <t>PADILLA PABLO JOSE</t>
  </si>
  <si>
    <t>CITRUSVIL S.A.</t>
  </si>
  <si>
    <t>S.A. VERACRUZ</t>
  </si>
  <si>
    <t>LAPACHO AZUL S.A.</t>
  </si>
  <si>
    <t>GOLDEN EXPORT S.R.L.</t>
  </si>
  <si>
    <t>PARANA BASIN FRUIT S.R.L.</t>
  </si>
  <si>
    <t>CAUQUEN ARGENTINA SA</t>
  </si>
  <si>
    <t>FRUTUCUMAN S.A.</t>
  </si>
  <si>
    <t>VICENTE TRAPANI S.A.</t>
  </si>
  <si>
    <t>BORMAR S.A.</t>
  </si>
  <si>
    <t>ZAMAGRO SOCIEDAD DE RESPONSABILIDAD LIMITADA</t>
  </si>
  <si>
    <t>Total general</t>
  </si>
  <si>
    <t>sem 14</t>
  </si>
  <si>
    <t>sem 15</t>
  </si>
  <si>
    <t>sem 16</t>
  </si>
  <si>
    <t>sem 17</t>
  </si>
  <si>
    <t>sem 18</t>
  </si>
  <si>
    <t>sem 19</t>
  </si>
  <si>
    <t>sem 20</t>
  </si>
  <si>
    <t>sem 21</t>
  </si>
  <si>
    <t>sem 22</t>
  </si>
  <si>
    <t>sem 23</t>
  </si>
  <si>
    <t>sem 24</t>
  </si>
  <si>
    <t>sem 25</t>
  </si>
  <si>
    <t>sem 26</t>
  </si>
  <si>
    <t>País Destino: FEDERACION RUSA</t>
  </si>
  <si>
    <t>FGF TRAPANI S.A.</t>
  </si>
  <si>
    <t>LAPACHO AMARILLO S.R.L.</t>
  </si>
  <si>
    <t>RAMON TUMA SOCIEDAD ANONIMA</t>
  </si>
  <si>
    <t>AGROFRUITS SRL</t>
  </si>
  <si>
    <t>CITRAR S.R.L.</t>
  </si>
  <si>
    <t>EARLY CROP S.A.</t>
  </si>
  <si>
    <t>DIAGONAL CITRUS S.R.L.</t>
  </si>
  <si>
    <t>COEXCO S.A.</t>
  </si>
  <si>
    <t>UNIFRUTTI  S.A.</t>
  </si>
  <si>
    <t>VIÑAS DEL LAGO  SA</t>
  </si>
  <si>
    <t>PARAMERICA S A</t>
  </si>
  <si>
    <t>MARTINEZ ZUCCARDI EMMA CECILIA</t>
  </si>
  <si>
    <t>ARBOLAR S.A.</t>
  </si>
  <si>
    <t>STANDARD FRUIT ARGENTINA S A</t>
  </si>
  <si>
    <t>MFRUIT S.R.L.</t>
  </si>
  <si>
    <t>LATIN LEMON S.A.</t>
  </si>
  <si>
    <t>NYNAGRO S.R.L.</t>
  </si>
  <si>
    <t>sem 10</t>
  </si>
  <si>
    <t>sem 11</t>
  </si>
  <si>
    <t>sem 12</t>
  </si>
  <si>
    <t>sem 13</t>
  </si>
  <si>
    <t>TOTAL</t>
  </si>
  <si>
    <t>Destino: EUROPA</t>
  </si>
  <si>
    <t>MUDAD FRANCISCO ESTEBAN</t>
  </si>
  <si>
    <t>CEDELA S.A.</t>
  </si>
  <si>
    <t>HORTIFRUT EXPOFRESH S.A</t>
  </si>
  <si>
    <t>AGROPECUARIA CEYBO SRL</t>
  </si>
  <si>
    <t>FINCA DON ARMANDO S.R.L.</t>
  </si>
  <si>
    <t>MAGNIFRESH S.A.</t>
  </si>
  <si>
    <t>TERRI CITRUS S.R.L.</t>
  </si>
  <si>
    <t>AGROPECUARIA VILACAMI S.R.L.</t>
  </si>
  <si>
    <t>ALBANIA</t>
  </si>
  <si>
    <t>ALEMANIA</t>
  </si>
  <si>
    <t>BELARUS</t>
  </si>
  <si>
    <t>BELGICA</t>
  </si>
  <si>
    <t>BULGARIA</t>
  </si>
  <si>
    <t>CROACIA</t>
  </si>
  <si>
    <t>DINAMARCA</t>
  </si>
  <si>
    <t>ESLOVENIA</t>
  </si>
  <si>
    <t>GRECIA</t>
  </si>
  <si>
    <t>IRLANDA DEL SUR (EIRE)</t>
  </si>
  <si>
    <t>ITALIA</t>
  </si>
  <si>
    <t>KOSOVO</t>
  </si>
  <si>
    <t>LITUANIA</t>
  </si>
  <si>
    <t>MACEDONIA (ANTIGUA REPUBLICA YUGOSLAVA - ARYM)</t>
  </si>
  <si>
    <t>MOLDAVIA</t>
  </si>
  <si>
    <t>MONTENEGRO</t>
  </si>
  <si>
    <t>NORUEGA</t>
  </si>
  <si>
    <t>PAISES BAJOS (HOLANDA)</t>
  </si>
  <si>
    <t>POLONIA</t>
  </si>
  <si>
    <t>PORTUGAL</t>
  </si>
  <si>
    <t>REPUBLICA CHECA</t>
  </si>
  <si>
    <t>RUMANIA</t>
  </si>
  <si>
    <t>SERBIA</t>
  </si>
  <si>
    <t>Pais de Destino: USA</t>
  </si>
  <si>
    <t>Total</t>
  </si>
  <si>
    <t>LA BAJADA S A</t>
  </si>
  <si>
    <t>AUSTRAL AGRIBUSINESS S.A.</t>
  </si>
  <si>
    <t>EXPORTACION DE LIMONES FRESCOS DESTINOS</t>
  </si>
  <si>
    <t>Total ALBANIA</t>
  </si>
  <si>
    <t>Total ALEMANIA</t>
  </si>
  <si>
    <t>ARABIA SAUDITA</t>
  </si>
  <si>
    <t>Total ARABIA SAUDITA</t>
  </si>
  <si>
    <t>ARMENIA</t>
  </si>
  <si>
    <t>Total ARMENIA</t>
  </si>
  <si>
    <t>BAHREIN</t>
  </si>
  <si>
    <t>Total BAHREIN</t>
  </si>
  <si>
    <t>Total BELARUS</t>
  </si>
  <si>
    <t>Total BELGICA</t>
  </si>
  <si>
    <t>BRASIL</t>
  </si>
  <si>
    <t>Total BRASIL</t>
  </si>
  <si>
    <t>Total BULGARIA</t>
  </si>
  <si>
    <t>CANADA</t>
  </si>
  <si>
    <t>BIO TUC S.R.L.</t>
  </si>
  <si>
    <t>LOS AZAHARES S A AGROP IND Y COM</t>
  </si>
  <si>
    <t>Total CANADA</t>
  </si>
  <si>
    <t>CHINA</t>
  </si>
  <si>
    <t>Total CHINA</t>
  </si>
  <si>
    <t>CHIPRE</t>
  </si>
  <si>
    <t>Total CHIPRE</t>
  </si>
  <si>
    <t>Total CROACIA</t>
  </si>
  <si>
    <t>Total DINAMARCA</t>
  </si>
  <si>
    <t>EMIRATOS ARABES UNIDOS</t>
  </si>
  <si>
    <t>Total EMIRATOS ARABES UNIDOS</t>
  </si>
  <si>
    <t>Total ESLOVENIA</t>
  </si>
  <si>
    <t>ESTADOS UNIDOS</t>
  </si>
  <si>
    <t>Total ESTADOS UNIDOS</t>
  </si>
  <si>
    <t>FEDERACIÓN RUSA</t>
  </si>
  <si>
    <t>Total FEDERACIÓN RUSA</t>
  </si>
  <si>
    <t>FILIPINAS</t>
  </si>
  <si>
    <t>COOP. DE TRANSF.Y COMERCIALIZ.AGROP. "COLONIA SAN FRANCISCO " LTDA.</t>
  </si>
  <si>
    <t>Total FILIPINAS</t>
  </si>
  <si>
    <t>FRANCIA</t>
  </si>
  <si>
    <t>Total FRANCIA</t>
  </si>
  <si>
    <t>GEORGIA</t>
  </si>
  <si>
    <t>Total GEORGIA</t>
  </si>
  <si>
    <t>Total GRECIA</t>
  </si>
  <si>
    <t>HONG KONG - R.A.E. CHINA</t>
  </si>
  <si>
    <t>Total HONG KONG - R.A.E. CHINA</t>
  </si>
  <si>
    <t>INDONESIA</t>
  </si>
  <si>
    <t>Total INDONESIA</t>
  </si>
  <si>
    <t>Total IRLANDA DEL SUR (EIRE)</t>
  </si>
  <si>
    <t>Total ITALIA</t>
  </si>
  <si>
    <t>JORDANIA</t>
  </si>
  <si>
    <t>Total JORDANIA</t>
  </si>
  <si>
    <t>KAZAJSTAN</t>
  </si>
  <si>
    <t>Total KAZAJSTAN</t>
  </si>
  <si>
    <t>KIRGUISTAN</t>
  </si>
  <si>
    <t>Total KIRGUISTAN</t>
  </si>
  <si>
    <t>Total KOSOVO</t>
  </si>
  <si>
    <t>KUWAIT</t>
  </si>
  <si>
    <t>Total KUWAIT</t>
  </si>
  <si>
    <t>Total LITUANIA</t>
  </si>
  <si>
    <t>Total MACEDONIA (ANTIGUA REPUBLICA YUGOSLAVA - ARYM)</t>
  </si>
  <si>
    <t>MALASIA</t>
  </si>
  <si>
    <t>Total MALASIA</t>
  </si>
  <si>
    <t>MEXICO</t>
  </si>
  <si>
    <t>Total MEXICO</t>
  </si>
  <si>
    <t>Total MOLDAVIA</t>
  </si>
  <si>
    <t>Total MONTENEGRO</t>
  </si>
  <si>
    <t>Total NORUEGA</t>
  </si>
  <si>
    <t>Total PAISES BAJOS (HOLANDA)</t>
  </si>
  <si>
    <t>Total POLONIA</t>
  </si>
  <si>
    <t>Total PORTUGAL</t>
  </si>
  <si>
    <t>QATAR</t>
  </si>
  <si>
    <t>Total QATAR</t>
  </si>
  <si>
    <t>REINO UNIDO</t>
  </si>
  <si>
    <t>FAMA IMPORTADORA Y EXPORTADORA  S. A.</t>
  </si>
  <si>
    <t>Total REINO UNIDO</t>
  </si>
  <si>
    <t>Total REPUBLICA CHECA</t>
  </si>
  <si>
    <t>Total RUMANIA</t>
  </si>
  <si>
    <t>Total SERBIA</t>
  </si>
  <si>
    <t>SINGAPUR</t>
  </si>
  <si>
    <t>Total SINGAPUR</t>
  </si>
  <si>
    <t>UCRANIA</t>
  </si>
  <si>
    <t>Total UCRANIA</t>
  </si>
  <si>
    <t>URUGUAY</t>
  </si>
  <si>
    <t>COMEX FRUTICOLA SA</t>
  </si>
  <si>
    <t>Total URUGUAY</t>
  </si>
  <si>
    <t>UZBEKISTAN</t>
  </si>
  <si>
    <t>Total UZBEKISTAN</t>
  </si>
  <si>
    <t>EXPORTACION DE LIMONES FRESCOS</t>
  </si>
  <si>
    <t>TREBOL PAMPA S A</t>
  </si>
  <si>
    <t>COOPERATIVA EXPORTADORA CITRICOLA DE CORRIENTES LIMITADA</t>
  </si>
  <si>
    <t>ROBERTO SALERNO SA</t>
  </si>
  <si>
    <t>NOBEL S A</t>
  </si>
  <si>
    <t>LIBRES DEL PLATA S.R.L</t>
  </si>
  <si>
    <t>EL PARUCO S.A.</t>
  </si>
  <si>
    <t>TOLLER HERMANOS S.R.L.</t>
  </si>
  <si>
    <t>ROS JOSE WENCESLAO</t>
  </si>
  <si>
    <t>RD FRESH S.A.S.</t>
  </si>
  <si>
    <t>ALEGRE NICOLAS DANIEL</t>
  </si>
  <si>
    <t>COOPERATIVA CITRICOLA AGROINDUSTRIAL DE MISIONES LIMITADA</t>
  </si>
  <si>
    <t>AGROSANTORO S.A.</t>
  </si>
  <si>
    <t>TREVISUR SOCIEDAD ANONIMA</t>
  </si>
  <si>
    <t>PERALTA FERNANDO DAVID</t>
  </si>
  <si>
    <t>GOMEZ CLAUDIA YAMIL</t>
  </si>
  <si>
    <t>GARCIA GERARDO ARIEL</t>
  </si>
  <si>
    <t>GRUPO ARROCERO DEL LITORAL S.R.L.</t>
  </si>
  <si>
    <t>RIQUELME CRISTIAN MIGUEL</t>
  </si>
  <si>
    <t>ROS FRANCO GASTON</t>
  </si>
  <si>
    <t>GERROSOL S.R.L.</t>
  </si>
  <si>
    <t>AGUILAR JUAN GABRIEL</t>
  </si>
  <si>
    <t>CAUCE CHICO SOCIEDAD ANONIMA</t>
  </si>
  <si>
    <t>ECO-FRUTAS SA</t>
  </si>
  <si>
    <t>EXPORTADORA NUEVO RUMBO SOCIEDAD ANONIMA</t>
  </si>
  <si>
    <t>GOMEZ MARTIN EDUARDO</t>
  </si>
  <si>
    <t>GONZALEZ CIPRIANO ANTONIO</t>
  </si>
  <si>
    <t>MARTIN MONICA YANET</t>
  </si>
  <si>
    <t>MARTINEZ JOSE LUIS ANDRES</t>
  </si>
  <si>
    <t>MAYDANA PATRICIO RENE</t>
  </si>
  <si>
    <t>MORAN MARIA ROSANA</t>
  </si>
  <si>
    <t>PAGANATTO JUAN KANCIO</t>
  </si>
  <si>
    <t>SORIA JOSE DARIO</t>
  </si>
  <si>
    <t>SUCESION DE MAMANI JULIO CESAR</t>
  </si>
  <si>
    <t>Mercadería Certificada: NARANJA FRESCA</t>
  </si>
  <si>
    <t>Mercadería Certificada: MANDARINA FRESCA</t>
  </si>
  <si>
    <t>EXPORTACION DE NARANJA FRESCA</t>
  </si>
  <si>
    <t>EXPORTACION DE MANDARINA FRESCA</t>
  </si>
  <si>
    <t>EXPORTACION DE CITRICOS</t>
  </si>
  <si>
    <t>Mercadería Certificada: LIMON, NARANJA, MANDARINA FRESCA</t>
  </si>
  <si>
    <t>País Destino CHINA + HONG KONG</t>
  </si>
  <si>
    <t>País Destino CHINA + HONG KONG por semana</t>
  </si>
  <si>
    <t>País Destino: FEDERACION RUSA por semana</t>
  </si>
  <si>
    <t>sem 27</t>
  </si>
  <si>
    <t>LIMOZAM S.H. DE DANIEL EDUARDO ZAMORA Y DIEGO ANTONIO ZAMORA</t>
  </si>
  <si>
    <t>FINCA LISANDRO S.A</t>
  </si>
  <si>
    <t>MALTA</t>
  </si>
  <si>
    <t>Total MALTA</t>
  </si>
  <si>
    <t>sem 28</t>
  </si>
  <si>
    <t>PAIS DESTINO</t>
  </si>
  <si>
    <t>EXPORTADOR</t>
  </si>
  <si>
    <t>SUMA DE TN</t>
  </si>
  <si>
    <t>LA PATRIA S.R.L</t>
  </si>
  <si>
    <t>HUNGRIA</t>
  </si>
  <si>
    <t>Total HUNGRIA</t>
  </si>
  <si>
    <t>sem 29</t>
  </si>
  <si>
    <t>SUECIA</t>
  </si>
  <si>
    <t>Total SUECIA</t>
  </si>
  <si>
    <t>sem 30</t>
  </si>
  <si>
    <t>DESTINO / W</t>
  </si>
  <si>
    <t>ARG</t>
  </si>
  <si>
    <t>USA</t>
  </si>
  <si>
    <t>UE</t>
  </si>
  <si>
    <t>RUSIA</t>
  </si>
  <si>
    <t>DIF TOTAL</t>
  </si>
  <si>
    <t>DIF USA</t>
  </si>
  <si>
    <t>DIF UE</t>
  </si>
  <si>
    <t>OTROS DESTINOS</t>
  </si>
  <si>
    <t>MUDAD FRANCISCO NICOLAS</t>
  </si>
  <si>
    <t>ARGESA ARGENTINA EXPORTADORA S.A.</t>
  </si>
  <si>
    <t>sem 31</t>
  </si>
  <si>
    <t>JABULISSA S.R.L.</t>
  </si>
  <si>
    <t>Semana 32 - 13/08/2021</t>
  </si>
  <si>
    <t>sem 32</t>
  </si>
  <si>
    <t>Semana 31 - 13/08/2021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</si>
</sst>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76933C"/>
        <bgColor rgb="FF000000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79998168889431442"/>
        <bgColor rgb="FFEBF1DE"/>
      </patternFill>
    </fill>
    <fill>
      <patternFill patternType="solid">
        <fgColor rgb="FFFFFF00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7" tint="0.59999389629810485"/>
        <bgColor rgb="FFEBF1DE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59999389629810485"/>
        <bgColor rgb="FFEBF1DE"/>
      </patternFill>
    </fill>
    <fill>
      <patternFill patternType="solid">
        <fgColor theme="5" tint="0.59999389629810485"/>
        <bgColor rgb="FFEBF1DE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7" tint="-0.249977111117893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6565"/>
        <bgColor rgb="FF000000"/>
      </patternFill>
    </fill>
    <fill>
      <patternFill patternType="solid">
        <fgColor rgb="FFFFD1D1"/>
        <bgColor rgb="FFEBF1DE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4" tint="0.79998168889431442"/>
        <bgColor rgb="FFEBF1DE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rgb="FF000000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thin">
        <color theme="1"/>
      </bottom>
      <diagonal/>
    </border>
    <border>
      <left/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double">
        <color theme="1"/>
      </bottom>
      <diagonal/>
    </border>
    <border>
      <left/>
      <right style="double">
        <color theme="1"/>
      </right>
      <top style="thin">
        <color theme="1"/>
      </top>
      <bottom style="double">
        <color theme="1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double">
        <color theme="1"/>
      </right>
      <top style="thin">
        <color theme="1"/>
      </top>
      <bottom/>
      <diagonal/>
    </border>
    <border>
      <left style="double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/>
      <right/>
      <top style="double">
        <color rgb="FF999999"/>
      </top>
      <bottom style="double">
        <color rgb="FF999999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double">
        <color rgb="FF999999"/>
      </top>
      <bottom style="double">
        <color rgb="FF999999"/>
      </bottom>
      <diagonal/>
    </border>
    <border>
      <left/>
      <right style="double">
        <color theme="1"/>
      </right>
      <top style="double">
        <color rgb="FF999999"/>
      </top>
      <bottom style="double">
        <color rgb="FF999999"/>
      </bottom>
      <diagonal/>
    </border>
    <border>
      <left/>
      <right/>
      <top/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rgb="FF000000"/>
      </top>
      <bottom style="thin">
        <color indexed="64"/>
      </bottom>
      <diagonal/>
    </border>
    <border>
      <left style="double">
        <color theme="1"/>
      </left>
      <right/>
      <top style="double">
        <color theme="1"/>
      </top>
      <bottom style="double">
        <color rgb="FF999999"/>
      </bottom>
      <diagonal/>
    </border>
    <border>
      <left/>
      <right/>
      <top style="double">
        <color theme="1"/>
      </top>
      <bottom style="double">
        <color rgb="FF999999"/>
      </bottom>
      <diagonal/>
    </border>
    <border>
      <left/>
      <right style="double">
        <color theme="1"/>
      </right>
      <top style="double">
        <color theme="1"/>
      </top>
      <bottom style="double">
        <color rgb="FF999999"/>
      </bottom>
      <diagonal/>
    </border>
    <border>
      <left style="double">
        <color theme="1"/>
      </left>
      <right/>
      <top style="double">
        <color rgb="FF999999"/>
      </top>
      <bottom style="thin">
        <color rgb="FF000000"/>
      </bottom>
      <diagonal/>
    </border>
    <border>
      <left/>
      <right/>
      <top style="double">
        <color rgb="FF999999"/>
      </top>
      <bottom style="thin">
        <color rgb="FF000000"/>
      </bottom>
      <diagonal/>
    </border>
    <border>
      <left/>
      <right style="double">
        <color theme="1"/>
      </right>
      <top style="double">
        <color rgb="FF999999"/>
      </top>
      <bottom style="thin">
        <color rgb="FF000000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000000"/>
      </left>
      <right style="thin">
        <color theme="1"/>
      </right>
      <top style="thin">
        <color rgb="FF000000"/>
      </top>
      <bottom style="thin">
        <color indexed="64"/>
      </bottom>
      <diagonal/>
    </border>
    <border>
      <left style="thin">
        <color theme="1"/>
      </left>
      <right style="double">
        <color rgb="FF000000"/>
      </right>
      <top style="thin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double">
        <color rgb="FF000000"/>
      </right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/>
      <bottom style="thin">
        <color indexed="64"/>
      </bottom>
      <diagonal/>
    </border>
    <border>
      <left style="thin">
        <color indexed="64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theme="1"/>
      </bottom>
      <diagonal/>
    </border>
    <border>
      <left/>
      <right style="double">
        <color rgb="FF000000"/>
      </right>
      <top/>
      <bottom style="double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6" fillId="0" borderId="0" applyFont="0" applyFill="0" applyBorder="0" applyAlignment="0" applyProtection="0"/>
  </cellStyleXfs>
  <cellXfs count="195">
    <xf numFmtId="0" fontId="0" fillId="0" borderId="0" xfId="0"/>
    <xf numFmtId="0" fontId="1" fillId="0" borderId="0" xfId="1"/>
    <xf numFmtId="0" fontId="0" fillId="0" borderId="0" xfId="0" applyFont="1"/>
    <xf numFmtId="4" fontId="0" fillId="0" borderId="0" xfId="0" applyNumberFormat="1" applyFont="1"/>
    <xf numFmtId="0" fontId="5" fillId="4" borderId="3" xfId="0" applyFont="1" applyFill="1" applyBorder="1" applyAlignment="1">
      <alignment horizontal="left" vertical="center"/>
    </xf>
    <xf numFmtId="4" fontId="5" fillId="4" borderId="4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/>
    <xf numFmtId="4" fontId="5" fillId="4" borderId="6" xfId="0" applyNumberFormat="1" applyFont="1" applyFill="1" applyBorder="1"/>
    <xf numFmtId="0" fontId="5" fillId="6" borderId="3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/>
    <xf numFmtId="4" fontId="5" fillId="6" borderId="6" xfId="0" applyNumberFormat="1" applyFont="1" applyFill="1" applyBorder="1"/>
    <xf numFmtId="0" fontId="5" fillId="7" borderId="23" xfId="0" applyFont="1" applyFill="1" applyBorder="1" applyAlignment="1">
      <alignment horizontal="left" vertical="center"/>
    </xf>
    <xf numFmtId="0" fontId="7" fillId="0" borderId="3" xfId="0" applyFont="1" applyBorder="1"/>
    <xf numFmtId="4" fontId="7" fillId="0" borderId="4" xfId="0" applyNumberFormat="1" applyFont="1" applyBorder="1"/>
    <xf numFmtId="0" fontId="7" fillId="8" borderId="3" xfId="0" applyFont="1" applyFill="1" applyBorder="1"/>
    <xf numFmtId="4" fontId="7" fillId="8" borderId="4" xfId="0" applyNumberFormat="1" applyFont="1" applyFill="1" applyBorder="1"/>
    <xf numFmtId="0" fontId="7" fillId="5" borderId="3" xfId="0" applyFont="1" applyFill="1" applyBorder="1"/>
    <xf numFmtId="4" fontId="7" fillId="5" borderId="4" xfId="0" applyNumberFormat="1" applyFont="1" applyFill="1" applyBorder="1"/>
    <xf numFmtId="0" fontId="11" fillId="0" borderId="0" xfId="0" applyFont="1"/>
    <xf numFmtId="0" fontId="6" fillId="0" borderId="0" xfId="0" applyFont="1" applyAlignment="1">
      <alignment horizontal="center"/>
    </xf>
    <xf numFmtId="0" fontId="11" fillId="0" borderId="3" xfId="0" applyFont="1" applyBorder="1"/>
    <xf numFmtId="0" fontId="5" fillId="10" borderId="3" xfId="0" applyFont="1" applyFill="1" applyBorder="1" applyAlignment="1">
      <alignment horizontal="left" vertical="center"/>
    </xf>
    <xf numFmtId="0" fontId="5" fillId="10" borderId="4" xfId="0" applyFont="1" applyFill="1" applyBorder="1" applyAlignment="1">
      <alignment horizontal="center" vertical="center" wrapText="1"/>
    </xf>
    <xf numFmtId="0" fontId="7" fillId="11" borderId="3" xfId="0" applyFont="1" applyFill="1" applyBorder="1"/>
    <xf numFmtId="4" fontId="7" fillId="11" borderId="4" xfId="0" applyNumberFormat="1" applyFont="1" applyFill="1" applyBorder="1"/>
    <xf numFmtId="0" fontId="3" fillId="9" borderId="5" xfId="0" applyFont="1" applyFill="1" applyBorder="1"/>
    <xf numFmtId="4" fontId="3" fillId="9" borderId="6" xfId="0" applyNumberFormat="1" applyFont="1" applyFill="1" applyBorder="1"/>
    <xf numFmtId="0" fontId="3" fillId="9" borderId="13" xfId="0" applyFont="1" applyFill="1" applyBorder="1" applyAlignment="1">
      <alignment horizontal="left" vertical="center"/>
    </xf>
    <xf numFmtId="0" fontId="4" fillId="9" borderId="14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4" fontId="12" fillId="9" borderId="4" xfId="0" applyNumberFormat="1" applyFont="1" applyFill="1" applyBorder="1" applyAlignment="1">
      <alignment horizontal="center" vertical="center"/>
    </xf>
    <xf numFmtId="4" fontId="7" fillId="11" borderId="2" xfId="0" applyNumberFormat="1" applyFont="1" applyFill="1" applyBorder="1" applyAlignment="1">
      <alignment horizontal="center" vertical="center"/>
    </xf>
    <xf numFmtId="4" fontId="3" fillId="9" borderId="16" xfId="0" applyNumberFormat="1" applyFont="1" applyFill="1" applyBorder="1" applyAlignment="1">
      <alignment horizontal="center" vertical="center"/>
    </xf>
    <xf numFmtId="4" fontId="7" fillId="20" borderId="4" xfId="0" applyNumberFormat="1" applyFont="1" applyFill="1" applyBorder="1"/>
    <xf numFmtId="0" fontId="7" fillId="20" borderId="3" xfId="0" applyFont="1" applyFill="1" applyBorder="1"/>
    <xf numFmtId="0" fontId="5" fillId="10" borderId="5" xfId="0" applyFont="1" applyFill="1" applyBorder="1"/>
    <xf numFmtId="4" fontId="5" fillId="10" borderId="6" xfId="0" applyNumberFormat="1" applyFont="1" applyFill="1" applyBorder="1"/>
    <xf numFmtId="0" fontId="14" fillId="10" borderId="3" xfId="0" applyFont="1" applyFill="1" applyBorder="1"/>
    <xf numFmtId="4" fontId="7" fillId="0" borderId="2" xfId="0" applyNumberFormat="1" applyFont="1" applyBorder="1"/>
    <xf numFmtId="4" fontId="7" fillId="20" borderId="2" xfId="0" applyNumberFormat="1" applyFont="1" applyFill="1" applyBorder="1"/>
    <xf numFmtId="0" fontId="14" fillId="10" borderId="4" xfId="0" applyFont="1" applyFill="1" applyBorder="1" applyAlignment="1">
      <alignment horizontal="center" vertical="center"/>
    </xf>
    <xf numFmtId="4" fontId="14" fillId="10" borderId="16" xfId="0" applyNumberFormat="1" applyFont="1" applyFill="1" applyBorder="1"/>
    <xf numFmtId="4" fontId="14" fillId="10" borderId="4" xfId="0" applyNumberFormat="1" applyFont="1" applyFill="1" applyBorder="1"/>
    <xf numFmtId="0" fontId="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17" borderId="3" xfId="0" applyFont="1" applyFill="1" applyBorder="1" applyAlignment="1">
      <alignment horizontal="left" vertical="center"/>
    </xf>
    <xf numFmtId="0" fontId="5" fillId="17" borderId="4" xfId="0" applyFont="1" applyFill="1" applyBorder="1" applyAlignment="1">
      <alignment horizontal="center" vertical="center" wrapText="1"/>
    </xf>
    <xf numFmtId="0" fontId="7" fillId="18" borderId="3" xfId="0" applyFont="1" applyFill="1" applyBorder="1"/>
    <xf numFmtId="4" fontId="7" fillId="18" borderId="4" xfId="0" applyNumberFormat="1" applyFont="1" applyFill="1" applyBorder="1"/>
    <xf numFmtId="0" fontId="6" fillId="17" borderId="5" xfId="0" applyFont="1" applyFill="1" applyBorder="1"/>
    <xf numFmtId="4" fontId="6" fillId="17" borderId="6" xfId="0" applyNumberFormat="1" applyFont="1" applyFill="1" applyBorder="1"/>
    <xf numFmtId="0" fontId="14" fillId="17" borderId="13" xfId="0" applyFont="1" applyFill="1" applyBorder="1"/>
    <xf numFmtId="0" fontId="14" fillId="17" borderId="15" xfId="0" applyFont="1" applyFill="1" applyBorder="1" applyAlignment="1">
      <alignment horizontal="center" vertical="center"/>
    </xf>
    <xf numFmtId="4" fontId="14" fillId="17" borderId="4" xfId="0" applyNumberFormat="1" applyFont="1" applyFill="1" applyBorder="1" applyAlignment="1">
      <alignment horizontal="center" vertical="center"/>
    </xf>
    <xf numFmtId="4" fontId="7" fillId="18" borderId="2" xfId="0" applyNumberFormat="1" applyFont="1" applyFill="1" applyBorder="1"/>
    <xf numFmtId="0" fontId="14" fillId="17" borderId="5" xfId="0" applyFont="1" applyFill="1" applyBorder="1"/>
    <xf numFmtId="4" fontId="14" fillId="17" borderId="16" xfId="0" applyNumberFormat="1" applyFont="1" applyFill="1" applyBorder="1"/>
    <xf numFmtId="0" fontId="11" fillId="0" borderId="0" xfId="1" applyFont="1"/>
    <xf numFmtId="4" fontId="11" fillId="0" borderId="0" xfId="1" applyNumberFormat="1" applyFont="1"/>
    <xf numFmtId="0" fontId="11" fillId="0" borderId="3" xfId="1" applyFont="1" applyBorder="1"/>
    <xf numFmtId="4" fontId="5" fillId="2" borderId="4" xfId="1" applyNumberFormat="1" applyFont="1" applyFill="1" applyBorder="1" applyAlignment="1">
      <alignment horizontal="center"/>
    </xf>
    <xf numFmtId="0" fontId="14" fillId="7" borderId="3" xfId="1" applyFont="1" applyFill="1" applyBorder="1" applyAlignment="1">
      <alignment horizontal="left" vertical="center"/>
    </xf>
    <xf numFmtId="4" fontId="14" fillId="7" borderId="4" xfId="1" applyNumberFormat="1" applyFont="1" applyFill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right" vertical="center"/>
    </xf>
    <xf numFmtId="0" fontId="11" fillId="15" borderId="3" xfId="0" applyFont="1" applyFill="1" applyBorder="1"/>
    <xf numFmtId="4" fontId="13" fillId="15" borderId="4" xfId="0" applyNumberFormat="1" applyFont="1" applyFill="1" applyBorder="1" applyAlignment="1">
      <alignment horizontal="right" vertical="center"/>
    </xf>
    <xf numFmtId="0" fontId="9" fillId="14" borderId="30" xfId="1" applyFont="1" applyFill="1" applyBorder="1" applyAlignment="1">
      <alignment horizontal="center"/>
    </xf>
    <xf numFmtId="0" fontId="5" fillId="0" borderId="31" xfId="1" applyFont="1" applyBorder="1" applyAlignment="1">
      <alignment horizontal="center"/>
    </xf>
    <xf numFmtId="4" fontId="11" fillId="0" borderId="2" xfId="0" applyNumberFormat="1" applyFont="1" applyBorder="1"/>
    <xf numFmtId="4" fontId="11" fillId="15" borderId="2" xfId="0" applyNumberFormat="1" applyFont="1" applyFill="1" applyBorder="1"/>
    <xf numFmtId="0" fontId="14" fillId="7" borderId="32" xfId="1" applyFont="1" applyFill="1" applyBorder="1" applyAlignment="1">
      <alignment horizontal="left" vertical="center"/>
    </xf>
    <xf numFmtId="0" fontId="14" fillId="7" borderId="34" xfId="1" applyNumberFormat="1" applyFont="1" applyFill="1" applyBorder="1" applyAlignment="1">
      <alignment horizontal="center" vertical="center"/>
    </xf>
    <xf numFmtId="0" fontId="11" fillId="0" borderId="35" xfId="1" applyFont="1" applyBorder="1"/>
    <xf numFmtId="0" fontId="11" fillId="15" borderId="35" xfId="1" applyFont="1" applyFill="1" applyBorder="1"/>
    <xf numFmtId="4" fontId="14" fillId="7" borderId="38" xfId="1" applyNumberFormat="1" applyFont="1" applyFill="1" applyBorder="1"/>
    <xf numFmtId="4" fontId="14" fillId="7" borderId="36" xfId="1" applyNumberFormat="1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7" fillId="12" borderId="3" xfId="0" applyFont="1" applyFill="1" applyBorder="1"/>
    <xf numFmtId="4" fontId="7" fillId="12" borderId="4" xfId="0" applyNumberFormat="1" applyFont="1" applyFill="1" applyBorder="1"/>
    <xf numFmtId="0" fontId="3" fillId="3" borderId="5" xfId="0" applyFont="1" applyFill="1" applyBorder="1"/>
    <xf numFmtId="4" fontId="3" fillId="3" borderId="6" xfId="0" applyNumberFormat="1" applyFont="1" applyFill="1" applyBorder="1"/>
    <xf numFmtId="0" fontId="5" fillId="13" borderId="3" xfId="0" applyFont="1" applyFill="1" applyBorder="1" applyAlignment="1">
      <alignment horizontal="left" vertical="center"/>
    </xf>
    <xf numFmtId="0" fontId="5" fillId="13" borderId="4" xfId="0" applyFont="1" applyFill="1" applyBorder="1" applyAlignment="1">
      <alignment horizontal="center" vertical="center" wrapText="1"/>
    </xf>
    <xf numFmtId="0" fontId="10" fillId="22" borderId="1" xfId="0" applyFont="1" applyFill="1" applyBorder="1"/>
    <xf numFmtId="4" fontId="7" fillId="0" borderId="36" xfId="0" applyNumberFormat="1" applyFont="1" applyBorder="1" applyAlignment="1">
      <alignment horizontal="center" vertical="center"/>
    </xf>
    <xf numFmtId="4" fontId="7" fillId="11" borderId="36" xfId="0" applyNumberFormat="1" applyFont="1" applyFill="1" applyBorder="1" applyAlignment="1">
      <alignment horizontal="center" vertical="center"/>
    </xf>
    <xf numFmtId="4" fontId="14" fillId="10" borderId="9" xfId="0" applyNumberFormat="1" applyFont="1" applyFill="1" applyBorder="1"/>
    <xf numFmtId="4" fontId="7" fillId="0" borderId="36" xfId="0" applyNumberFormat="1" applyFont="1" applyBorder="1"/>
    <xf numFmtId="4" fontId="7" fillId="18" borderId="36" xfId="0" applyNumberFormat="1" applyFont="1" applyFill="1" applyBorder="1"/>
    <xf numFmtId="4" fontId="11" fillId="0" borderId="36" xfId="0" applyNumberFormat="1" applyFont="1" applyBorder="1"/>
    <xf numFmtId="4" fontId="11" fillId="15" borderId="36" xfId="0" applyNumberFormat="1" applyFont="1" applyFill="1" applyBorder="1"/>
    <xf numFmtId="4" fontId="7" fillId="20" borderId="36" xfId="0" applyNumberFormat="1" applyFont="1" applyFill="1" applyBorder="1"/>
    <xf numFmtId="0" fontId="17" fillId="23" borderId="40" xfId="0" applyFont="1" applyFill="1" applyBorder="1" applyAlignment="1">
      <alignment horizontal="center" vertical="center"/>
    </xf>
    <xf numFmtId="0" fontId="17" fillId="23" borderId="41" xfId="0" applyFont="1" applyFill="1" applyBorder="1" applyAlignment="1">
      <alignment horizontal="center" vertical="center"/>
    </xf>
    <xf numFmtId="0" fontId="3" fillId="24" borderId="0" xfId="0" applyFont="1" applyFill="1" applyAlignment="1">
      <alignment horizontal="center"/>
    </xf>
    <xf numFmtId="0" fontId="0" fillId="23" borderId="43" xfId="0" applyFill="1" applyBorder="1" applyAlignment="1">
      <alignment horizontal="center" vertical="center"/>
    </xf>
    <xf numFmtId="0" fontId="0" fillId="23" borderId="46" xfId="0" applyFill="1" applyBorder="1" applyAlignment="1">
      <alignment horizontal="center" vertical="center"/>
    </xf>
    <xf numFmtId="0" fontId="0" fillId="23" borderId="48" xfId="0" applyFill="1" applyBorder="1" applyAlignment="1">
      <alignment horizontal="center" vertical="center"/>
    </xf>
    <xf numFmtId="0" fontId="3" fillId="24" borderId="40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25" borderId="46" xfId="0" applyFill="1" applyBorder="1" applyAlignment="1">
      <alignment horizontal="center" vertical="center"/>
    </xf>
    <xf numFmtId="0" fontId="0" fillId="25" borderId="51" xfId="0" applyFill="1" applyBorder="1" applyAlignment="1">
      <alignment horizontal="center" vertical="center"/>
    </xf>
    <xf numFmtId="164" fontId="0" fillId="0" borderId="52" xfId="2" applyNumberFormat="1" applyFont="1" applyBorder="1"/>
    <xf numFmtId="164" fontId="0" fillId="0" borderId="53" xfId="2" applyNumberFormat="1" applyFont="1" applyBorder="1"/>
    <xf numFmtId="4" fontId="0" fillId="0" borderId="44" xfId="2" applyNumberFormat="1" applyFont="1" applyBorder="1"/>
    <xf numFmtId="4" fontId="0" fillId="0" borderId="45" xfId="2" applyNumberFormat="1" applyFont="1" applyBorder="1"/>
    <xf numFmtId="4" fontId="0" fillId="0" borderId="1" xfId="2" applyNumberFormat="1" applyFont="1" applyBorder="1"/>
    <xf numFmtId="4" fontId="0" fillId="0" borderId="47" xfId="2" applyNumberFormat="1" applyFont="1" applyBorder="1"/>
    <xf numFmtId="4" fontId="0" fillId="0" borderId="49" xfId="2" applyNumberFormat="1" applyFont="1" applyBorder="1"/>
    <xf numFmtId="4" fontId="0" fillId="0" borderId="50" xfId="2" applyNumberFormat="1" applyFont="1" applyBorder="1"/>
    <xf numFmtId="4" fontId="3" fillId="24" borderId="41" xfId="2" applyNumberFormat="1" applyFont="1" applyFill="1" applyBorder="1"/>
    <xf numFmtId="4" fontId="3" fillId="24" borderId="42" xfId="2" applyNumberFormat="1" applyFont="1" applyFill="1" applyBorder="1"/>
    <xf numFmtId="0" fontId="17" fillId="23" borderId="54" xfId="0" applyFont="1" applyFill="1" applyBorder="1" applyAlignment="1">
      <alignment horizontal="center" vertical="center"/>
    </xf>
    <xf numFmtId="4" fontId="3" fillId="24" borderId="55" xfId="2" applyNumberFormat="1" applyFont="1" applyFill="1" applyBorder="1"/>
    <xf numFmtId="4" fontId="0" fillId="0" borderId="1" xfId="0" applyNumberFormat="1" applyBorder="1"/>
    <xf numFmtId="0" fontId="15" fillId="26" borderId="1" xfId="0" applyFont="1" applyFill="1" applyBorder="1"/>
    <xf numFmtId="0" fontId="18" fillId="7" borderId="37" xfId="1" applyFont="1" applyFill="1" applyBorder="1" applyAlignment="1">
      <alignment horizontal="left" vertical="center"/>
    </xf>
    <xf numFmtId="4" fontId="18" fillId="7" borderId="39" xfId="1" applyNumberFormat="1" applyFont="1" applyFill="1" applyBorder="1" applyAlignment="1">
      <alignment horizontal="right" vertical="center"/>
    </xf>
    <xf numFmtId="0" fontId="19" fillId="7" borderId="37" xfId="1" applyFont="1" applyFill="1" applyBorder="1"/>
    <xf numFmtId="0" fontId="9" fillId="21" borderId="22" xfId="0" applyFont="1" applyFill="1" applyBorder="1" applyAlignment="1"/>
    <xf numFmtId="0" fontId="10" fillId="22" borderId="49" xfId="0" applyFont="1" applyFill="1" applyBorder="1"/>
    <xf numFmtId="0" fontId="10" fillId="22" borderId="44" xfId="0" applyFont="1" applyFill="1" applyBorder="1"/>
    <xf numFmtId="0" fontId="10" fillId="22" borderId="56" xfId="0" applyFont="1" applyFill="1" applyBorder="1"/>
    <xf numFmtId="0" fontId="5" fillId="7" borderId="57" xfId="0" applyFont="1" applyFill="1" applyBorder="1" applyAlignment="1">
      <alignment horizontal="left" vertical="center"/>
    </xf>
    <xf numFmtId="4" fontId="5" fillId="7" borderId="58" xfId="0" applyNumberFormat="1" applyFont="1" applyFill="1" applyBorder="1" applyAlignment="1">
      <alignment horizontal="left" vertical="center"/>
    </xf>
    <xf numFmtId="0" fontId="10" fillId="22" borderId="59" xfId="0" applyFont="1" applyFill="1" applyBorder="1"/>
    <xf numFmtId="4" fontId="10" fillId="22" borderId="60" xfId="0" applyNumberFormat="1" applyFont="1" applyFill="1" applyBorder="1"/>
    <xf numFmtId="0" fontId="10" fillId="22" borderId="61" xfId="0" applyFont="1" applyFill="1" applyBorder="1"/>
    <xf numFmtId="0" fontId="15" fillId="26" borderId="61" xfId="0" applyFont="1" applyFill="1" applyBorder="1"/>
    <xf numFmtId="4" fontId="15" fillId="26" borderId="60" xfId="0" applyNumberFormat="1" applyFont="1" applyFill="1" applyBorder="1"/>
    <xf numFmtId="4" fontId="10" fillId="22" borderId="62" xfId="0" applyNumberFormat="1" applyFont="1" applyFill="1" applyBorder="1"/>
    <xf numFmtId="0" fontId="15" fillId="26" borderId="63" xfId="0" applyFont="1" applyFill="1" applyBorder="1"/>
    <xf numFmtId="4" fontId="10" fillId="22" borderId="64" xfId="0" applyNumberFormat="1" applyFont="1" applyFill="1" applyBorder="1"/>
    <xf numFmtId="4" fontId="10" fillId="22" borderId="65" xfId="0" applyNumberFormat="1" applyFont="1" applyFill="1" applyBorder="1"/>
    <xf numFmtId="0" fontId="9" fillId="21" borderId="66" xfId="0" applyFont="1" applyFill="1" applyBorder="1" applyAlignment="1"/>
    <xf numFmtId="4" fontId="9" fillId="21" borderId="67" xfId="0" applyNumberFormat="1" applyFont="1" applyFill="1" applyBorder="1"/>
    <xf numFmtId="0" fontId="3" fillId="27" borderId="3" xfId="0" applyFont="1" applyFill="1" applyBorder="1" applyAlignment="1">
      <alignment horizontal="left" vertical="center"/>
    </xf>
    <xf numFmtId="0" fontId="3" fillId="27" borderId="4" xfId="0" applyFont="1" applyFill="1" applyBorder="1" applyAlignment="1">
      <alignment horizontal="center" vertical="center" wrapText="1"/>
    </xf>
    <xf numFmtId="0" fontId="10" fillId="0" borderId="3" xfId="0" applyFont="1" applyBorder="1"/>
    <xf numFmtId="4" fontId="10" fillId="0" borderId="4" xfId="0" applyNumberFormat="1" applyFont="1" applyBorder="1"/>
    <xf numFmtId="0" fontId="14" fillId="10" borderId="2" xfId="0" applyFont="1" applyFill="1" applyBorder="1" applyAlignment="1">
      <alignment horizontal="center" vertical="center"/>
    </xf>
    <xf numFmtId="0" fontId="14" fillId="17" borderId="14" xfId="0" applyFont="1" applyFill="1" applyBorder="1" applyAlignment="1">
      <alignment horizontal="center" vertical="center"/>
    </xf>
    <xf numFmtId="4" fontId="14" fillId="17" borderId="16" xfId="0" applyNumberFormat="1" applyFont="1" applyFill="1" applyBorder="1" applyAlignment="1">
      <alignment horizontal="center" vertical="center"/>
    </xf>
    <xf numFmtId="4" fontId="14" fillId="7" borderId="33" xfId="1" applyNumberFormat="1" applyFont="1" applyFill="1" applyBorder="1" applyAlignment="1">
      <alignment horizontal="center" vertical="center"/>
    </xf>
    <xf numFmtId="0" fontId="14" fillId="7" borderId="33" xfId="1" applyFont="1" applyFill="1" applyBorder="1" applyAlignment="1">
      <alignment horizontal="center" vertical="center"/>
    </xf>
    <xf numFmtId="4" fontId="0" fillId="0" borderId="69" xfId="2" applyNumberFormat="1" applyFont="1" applyBorder="1"/>
    <xf numFmtId="4" fontId="0" fillId="0" borderId="70" xfId="2" applyNumberFormat="1" applyFont="1" applyBorder="1"/>
    <xf numFmtId="4" fontId="0" fillId="0" borderId="71" xfId="2" applyNumberFormat="1" applyFont="1" applyBorder="1"/>
    <xf numFmtId="4" fontId="3" fillId="24" borderId="68" xfId="2" applyNumberFormat="1" applyFont="1" applyFill="1" applyBorder="1"/>
    <xf numFmtId="164" fontId="0" fillId="0" borderId="72" xfId="2" applyNumberFormat="1" applyFont="1" applyBorder="1"/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9" fillId="14" borderId="20" xfId="0" applyFont="1" applyFill="1" applyBorder="1" applyAlignment="1">
      <alignment horizontal="center" vertical="center"/>
    </xf>
    <xf numFmtId="0" fontId="9" fillId="14" borderId="17" xfId="0" applyFont="1" applyFill="1" applyBorder="1" applyAlignment="1">
      <alignment horizontal="center" vertical="center"/>
    </xf>
    <xf numFmtId="0" fontId="9" fillId="14" borderId="21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9" fillId="19" borderId="3" xfId="0" applyFont="1" applyFill="1" applyBorder="1" applyAlignment="1">
      <alignment horizontal="center"/>
    </xf>
    <xf numFmtId="0" fontId="9" fillId="19" borderId="4" xfId="0" applyFont="1" applyFill="1" applyBorder="1" applyAlignment="1">
      <alignment horizontal="center"/>
    </xf>
    <xf numFmtId="0" fontId="9" fillId="19" borderId="7" xfId="0" applyFont="1" applyFill="1" applyBorder="1" applyAlignment="1">
      <alignment horizontal="center"/>
    </xf>
    <xf numFmtId="0" fontId="9" fillId="19" borderId="8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9" fillId="16" borderId="3" xfId="0" applyFont="1" applyFill="1" applyBorder="1" applyAlignment="1">
      <alignment horizontal="center"/>
    </xf>
    <xf numFmtId="0" fontId="9" fillId="16" borderId="4" xfId="0" applyFont="1" applyFill="1" applyBorder="1" applyAlignment="1">
      <alignment horizontal="center"/>
    </xf>
    <xf numFmtId="0" fontId="9" fillId="16" borderId="7" xfId="0" applyFont="1" applyFill="1" applyBorder="1" applyAlignment="1">
      <alignment horizontal="center"/>
    </xf>
    <xf numFmtId="0" fontId="9" fillId="16" borderId="8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9" fillId="14" borderId="3" xfId="1" applyFont="1" applyFill="1" applyBorder="1" applyAlignment="1">
      <alignment horizontal="center"/>
    </xf>
    <xf numFmtId="0" fontId="9" fillId="14" borderId="4" xfId="1" applyFont="1" applyFill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62">
    <dxf>
      <font>
        <strike val="0"/>
        <outline val="0"/>
        <shadow val="0"/>
        <u val="none"/>
        <vertAlign val="baseline"/>
        <name val="Calibri"/>
        <scheme val="minor"/>
      </font>
      <numFmt numFmtId="4" formatCode="#,##0.0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>
        <left/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outline="0">
        <top style="thin">
          <color rgb="FF999999"/>
        </top>
        <bottom style="thin">
          <color rgb="FF999999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rgb="FF999999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 style="thin">
          <color theme="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 outline="0">
        <left style="thin">
          <color theme="1"/>
        </left>
        <right/>
        <top style="thin">
          <color theme="1"/>
        </top>
        <bottom style="thin">
          <color theme="1"/>
        </bottom>
      </border>
    </dxf>
    <dxf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4" formatCode="#,##0.0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4" formatCode="#,##0.0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999999"/>
        </left>
        <right/>
        <top style="thin">
          <color rgb="FF99999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border diagonalUp="0" diagonalDown="0" outline="0">
        <left style="thin">
          <color rgb="FF99999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border diagonalUp="0" diagonalDown="0">
        <left/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 style="thin">
          <color theme="1"/>
        </horizontal>
      </border>
    </dxf>
    <dxf>
      <border diagonalUp="0" diagonalDown="0">
        <left style="double">
          <color theme="1"/>
        </left>
        <right style="double">
          <color theme="1"/>
        </right>
        <top style="double">
          <color theme="1"/>
        </top>
        <bottom style="double">
          <color theme="1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 style="thin">
          <color theme="1"/>
        </horizontal>
      </border>
    </dxf>
    <dxf>
      <fill>
        <patternFill patternType="solid">
          <fgColor rgb="FFEBF1DE"/>
          <bgColor rgb="FFEBF1DE"/>
        </patternFill>
      </fill>
    </dxf>
    <dxf>
      <fill>
        <patternFill patternType="solid">
          <fgColor rgb="FFEBF1DE"/>
          <bgColor rgb="FFEBF1DE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9BBB59"/>
        </top>
      </border>
    </dxf>
    <dxf>
      <font>
        <b/>
        <color rgb="FFFFFFFF"/>
      </font>
      <fill>
        <patternFill patternType="solid">
          <fgColor rgb="FF9BBB59"/>
          <bgColor rgb="FF9BBB59"/>
        </patternFill>
      </fill>
    </dxf>
    <dxf>
      <font>
        <color rgb="FF000000"/>
      </font>
      <border>
        <left style="thin">
          <color rgb="FFC4D79B"/>
        </left>
        <right style="thin">
          <color rgb="FFC4D79B"/>
        </right>
        <top style="thin">
          <color rgb="FFC4D79B"/>
        </top>
        <bottom style="thin">
          <color rgb="FFC4D79B"/>
        </bottom>
        <horizontal style="thin">
          <color rgb="FFC4D79B"/>
        </horizontal>
      </border>
    </dxf>
    <dxf>
      <fill>
        <patternFill patternType="solid">
          <fgColor rgb="FFEBF1DE"/>
          <bgColor rgb="FFEBF1DE"/>
        </patternFill>
      </fill>
    </dxf>
    <dxf>
      <fill>
        <patternFill patternType="solid">
          <fgColor rgb="FFEBF1DE"/>
          <bgColor rgb="FFEBF1DE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9BBB59"/>
        </top>
      </border>
    </dxf>
    <dxf>
      <font>
        <b/>
        <color rgb="FF000000"/>
      </font>
      <border>
        <bottom style="medium">
          <color rgb="FF9BBB59"/>
        </bottom>
      </border>
    </dxf>
    <dxf>
      <font>
        <color rgb="FF000000"/>
      </font>
      <border>
        <left style="thin">
          <color rgb="FF9BBB59"/>
        </left>
        <right style="thin">
          <color rgb="FF9BBB59"/>
        </right>
        <top style="thin">
          <color rgb="FF9BBB59"/>
        </top>
        <bottom style="thin">
          <color rgb="FF9BBB59"/>
        </bottom>
        <vertical style="thin">
          <color rgb="FF9BBB59"/>
        </vertical>
        <horizontal style="thin">
          <color rgb="FF9BBB59"/>
        </horizontal>
      </border>
    </dxf>
  </dxfs>
  <tableStyles count="2" defaultTableStyle="TableStyleMedium2" defaultPivotStyle="PivotStyleLight16">
    <tableStyle name="TableStyleLight18 2" pivot="0" count="7">
      <tableStyleElement type="wholeTable" dxfId="61"/>
      <tableStyleElement type="headerRow" dxfId="60"/>
      <tableStyleElement type="totalRow" dxfId="59"/>
      <tableStyleElement type="firstColumn" dxfId="58"/>
      <tableStyleElement type="lastColumn" dxfId="57"/>
      <tableStyleElement type="firstRowStripe" dxfId="56"/>
      <tableStyleElement type="firstColumnStripe" dxfId="55"/>
    </tableStyle>
    <tableStyle name="TableStyleMedium4 2" pivot="0" count="7">
      <tableStyleElement type="wholeTable" dxfId="54"/>
      <tableStyleElement type="headerRow" dxfId="53"/>
      <tableStyleElement type="totalRow" dxfId="52"/>
      <tableStyleElement type="firstColumn" dxfId="51"/>
      <tableStyleElement type="lastColumn" dxfId="50"/>
      <tableStyleElement type="firstRowStripe" dxfId="49"/>
      <tableStyleElement type="firstColumnStripe" dxfId="48"/>
    </tableStyle>
  </tableStyles>
  <colors>
    <mruColors>
      <color rgb="FFFFD1D1"/>
      <color rgb="FFFF7D7D"/>
      <color rgb="FFFF6565"/>
      <color rgb="FFFF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'Comp semanas'!$B$4</c:f>
              <c:strCache>
                <c:ptCount val="1"/>
                <c:pt idx="0">
                  <c:v>USA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'Comp semanas'!$C$3:$K$3</c:f>
              <c:numCache>
                <c:formatCode>General</c:formatCode>
                <c:ptCount val="9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</c:numCache>
            </c:numRef>
          </c:cat>
          <c:val>
            <c:numRef>
              <c:f>'Comp semanas'!$C$4:$K$4</c:f>
              <c:numCache>
                <c:formatCode>#,##0.00</c:formatCode>
                <c:ptCount val="9"/>
                <c:pt idx="0">
                  <c:v>18869.05</c:v>
                </c:pt>
                <c:pt idx="1">
                  <c:v>24816.640800000001</c:v>
                </c:pt>
                <c:pt idx="2">
                  <c:v>30622.913</c:v>
                </c:pt>
                <c:pt idx="3">
                  <c:v>35051.072200000002</c:v>
                </c:pt>
                <c:pt idx="4">
                  <c:v>41514.290800000002</c:v>
                </c:pt>
                <c:pt idx="5">
                  <c:v>45724.347800000003</c:v>
                </c:pt>
                <c:pt idx="6">
                  <c:v>50655.917800000003</c:v>
                </c:pt>
                <c:pt idx="7">
                  <c:v>55935.317800000004</c:v>
                </c:pt>
                <c:pt idx="8">
                  <c:v>60453.078800000003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A7-47CE-A099-ACD2B127424D}"/>
            </c:ext>
          </c:extLst>
        </c:ser>
        <c:ser>
          <c:idx val="1"/>
          <c:order val="1"/>
          <c:tx>
            <c:strRef>
              <c:f>'Comp semanas'!$B$5</c:f>
              <c:strCache>
                <c:ptCount val="1"/>
                <c:pt idx="0">
                  <c:v>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'Comp semanas'!$C$3:$K$3</c:f>
              <c:numCache>
                <c:formatCode>General</c:formatCode>
                <c:ptCount val="9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</c:numCache>
            </c:numRef>
          </c:cat>
          <c:val>
            <c:numRef>
              <c:f>'Comp semanas'!$C$5:$K$5</c:f>
              <c:numCache>
                <c:formatCode>#,##0.00</c:formatCode>
                <c:ptCount val="9"/>
                <c:pt idx="0">
                  <c:v>5973.98</c:v>
                </c:pt>
                <c:pt idx="1">
                  <c:v>10242.082999999999</c:v>
                </c:pt>
                <c:pt idx="2">
                  <c:v>16028.074999999999</c:v>
                </c:pt>
                <c:pt idx="3">
                  <c:v>24420.561000000009</c:v>
                </c:pt>
                <c:pt idx="4">
                  <c:v>36437.791000000012</c:v>
                </c:pt>
                <c:pt idx="5">
                  <c:v>40828.060000000012</c:v>
                </c:pt>
                <c:pt idx="6">
                  <c:v>51603.869000000013</c:v>
                </c:pt>
                <c:pt idx="7">
                  <c:v>58557.966000000015</c:v>
                </c:pt>
                <c:pt idx="8">
                  <c:v>70208.74500000001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A7-47CE-A099-ACD2B127424D}"/>
            </c:ext>
          </c:extLst>
        </c:ser>
        <c:ser>
          <c:idx val="2"/>
          <c:order val="2"/>
          <c:tx>
            <c:strRef>
              <c:f>'Comp semanas'!$B$6</c:f>
              <c:strCache>
                <c:ptCount val="1"/>
                <c:pt idx="0">
                  <c:v>RUSIA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'Comp semanas'!$C$3:$K$3</c:f>
              <c:numCache>
                <c:formatCode>General</c:formatCode>
                <c:ptCount val="9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</c:numCache>
            </c:numRef>
          </c:cat>
          <c:val>
            <c:numRef>
              <c:f>'Comp semanas'!$C$6:$K$6</c:f>
              <c:numCache>
                <c:formatCode>#,##0.00</c:formatCode>
                <c:ptCount val="9"/>
                <c:pt idx="0">
                  <c:v>15710.267</c:v>
                </c:pt>
                <c:pt idx="1">
                  <c:v>17845.456999999999</c:v>
                </c:pt>
                <c:pt idx="2">
                  <c:v>18607.091</c:v>
                </c:pt>
                <c:pt idx="3">
                  <c:v>20772.244999999999</c:v>
                </c:pt>
                <c:pt idx="4">
                  <c:v>22776.796999999999</c:v>
                </c:pt>
                <c:pt idx="5">
                  <c:v>24104.314999999999</c:v>
                </c:pt>
                <c:pt idx="6">
                  <c:v>25609.254099999998</c:v>
                </c:pt>
                <c:pt idx="7">
                  <c:v>26439.573099999998</c:v>
                </c:pt>
                <c:pt idx="8">
                  <c:v>28557.597099999999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CA7-47CE-A099-ACD2B127424D}"/>
            </c:ext>
          </c:extLst>
        </c:ser>
        <c:ser>
          <c:idx val="3"/>
          <c:order val="3"/>
          <c:tx>
            <c:strRef>
              <c:f>'Comp semanas'!$B$7</c:f>
              <c:strCache>
                <c:ptCount val="1"/>
                <c:pt idx="0">
                  <c:v>OTROS DESTINOS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'Comp semanas'!$C$3:$K$3</c:f>
              <c:numCache>
                <c:formatCode>General</c:formatCode>
                <c:ptCount val="9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</c:numCache>
            </c:numRef>
          </c:cat>
          <c:val>
            <c:numRef>
              <c:f>'Comp semanas'!$C$7:$K$7</c:f>
              <c:numCache>
                <c:formatCode>#,##0.00</c:formatCode>
                <c:ptCount val="9"/>
                <c:pt idx="0">
                  <c:v>13970.4</c:v>
                </c:pt>
                <c:pt idx="1">
                  <c:v>17612.9264</c:v>
                </c:pt>
                <c:pt idx="2">
                  <c:v>19612.464</c:v>
                </c:pt>
                <c:pt idx="3">
                  <c:v>21552.694800000001</c:v>
                </c:pt>
                <c:pt idx="4">
                  <c:v>24371.1996</c:v>
                </c:pt>
                <c:pt idx="5">
                  <c:v>26446.059600000001</c:v>
                </c:pt>
                <c:pt idx="6">
                  <c:v>28263.848399999999</c:v>
                </c:pt>
                <c:pt idx="7">
                  <c:v>29617.8884</c:v>
                </c:pt>
                <c:pt idx="8">
                  <c:v>31276.778399999999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CA7-47CE-A099-ACD2B127424D}"/>
            </c:ext>
          </c:extLst>
        </c:ser>
        <c:ser>
          <c:idx val="4"/>
          <c:order val="4"/>
          <c:tx>
            <c:strRef>
              <c:f>'Comp semanas'!$B$8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'Comp semanas'!$C$3:$K$3</c:f>
              <c:numCache>
                <c:formatCode>General</c:formatCode>
                <c:ptCount val="9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</c:numCache>
            </c:numRef>
          </c:cat>
          <c:val>
            <c:numRef>
              <c:f>'Comp semanas'!$C$8:$K$8</c:f>
              <c:numCache>
                <c:formatCode>#,##0.00</c:formatCode>
                <c:ptCount val="9"/>
                <c:pt idx="0">
                  <c:v>54523.697</c:v>
                </c:pt>
                <c:pt idx="1">
                  <c:v>70517.107199999999</c:v>
                </c:pt>
                <c:pt idx="2">
                  <c:v>84870.543000000005</c:v>
                </c:pt>
                <c:pt idx="3">
                  <c:v>101796.573</c:v>
                </c:pt>
                <c:pt idx="4">
                  <c:v>125100.0784</c:v>
                </c:pt>
                <c:pt idx="5">
                  <c:v>137102.78240000003</c:v>
                </c:pt>
                <c:pt idx="6">
                  <c:v>156132.88930000001</c:v>
                </c:pt>
                <c:pt idx="7">
                  <c:v>170550.74530000001</c:v>
                </c:pt>
                <c:pt idx="8">
                  <c:v>190496.19930000004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CA7-47CE-A099-ACD2B1274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170624"/>
        <c:axId val="746184704"/>
      </c:lineChart>
      <c:catAx>
        <c:axId val="74617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6184704"/>
        <c:crosses val="autoZero"/>
        <c:auto val="1"/>
        <c:lblAlgn val="ctr"/>
        <c:lblOffset val="100"/>
        <c:noMultiLvlLbl val="0"/>
      </c:catAx>
      <c:valAx>
        <c:axId val="74618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61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12</xdr:row>
      <xdr:rowOff>4762</xdr:rowOff>
    </xdr:from>
    <xdr:to>
      <xdr:col>9</xdr:col>
      <xdr:colOff>333375</xdr:colOff>
      <xdr:row>26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9A475A2A-F7E4-412C-A92C-2B0AF9BA99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4" name="Tabla2" displayName="Tabla2" ref="B28:V46" headerRowCount="0" headerRowDxfId="47" dataDxfId="46" totalsRowDxfId="44" tableBorderDxfId="45">
  <sortState ref="B28:V44">
    <sortCondition descending="1" ref="V28:V44"/>
  </sortState>
  <tableColumns count="21">
    <tableColumn id="1" name="Columna1" totalsRowLabel="Total" dataDxfId="43" totalsRowDxfId="42"/>
    <tableColumn id="2" name="Semanas" headerRowDxfId="41" dataDxfId="40"/>
    <tableColumn id="3" name="Columna2" headerRowDxfId="39" dataDxfId="38"/>
    <tableColumn id="4" name="Columna3" headerRowDxfId="37" dataDxfId="36"/>
    <tableColumn id="5" name="Columna4" headerRowDxfId="35" dataDxfId="34"/>
    <tableColumn id="6" name="Columna5" headerRowDxfId="33" dataDxfId="32"/>
    <tableColumn id="7" name="Columna6" headerRowDxfId="31" dataDxfId="30"/>
    <tableColumn id="8" name="Columna7" headerRowDxfId="29" dataDxfId="28"/>
    <tableColumn id="9" name="Columna8" headerRowDxfId="27" dataDxfId="26"/>
    <tableColumn id="10" name="Columna9" headerRowDxfId="25" dataDxfId="24"/>
    <tableColumn id="11" name="Columna10" headerRowDxfId="23" dataDxfId="22"/>
    <tableColumn id="12" name="Columna11" headerRowDxfId="21" dataDxfId="20"/>
    <tableColumn id="13" name="Columna12" headerRowDxfId="19" dataDxfId="18"/>
    <tableColumn id="16" name="Columna14" headerRowDxfId="17" dataDxfId="16" dataCellStyle="Normal 2"/>
    <tableColumn id="14" name="Columna13" headerRowDxfId="15" dataDxfId="14"/>
    <tableColumn id="15" name="Columna16" headerRowDxfId="13" dataDxfId="12"/>
    <tableColumn id="18" name="Columna17" headerRowDxfId="11"/>
    <tableColumn id="19" name="Columna18" headerRowDxfId="10"/>
    <tableColumn id="20" name="Columna19" headerRowDxfId="9"/>
    <tableColumn id="21" name="Columna20" headerRowDxfId="8"/>
    <tableColumn id="17" name="Columna15" headerRowDxfId="7" dataDxfId="6">
      <calculatedColumnFormula>SUBTOTAL(109,C28:P28)</calculatedColumnFormula>
    </tableColumn>
  </tableColumns>
  <tableStyleInfo name="TableStyleLight18 2" showFirstColumn="0" showLastColumn="0" showRowStripes="1" showColumnStripes="0"/>
</table>
</file>

<file path=xl/tables/table2.xml><?xml version="1.0" encoding="utf-8"?>
<table xmlns="http://schemas.openxmlformats.org/spreadsheetml/2006/main" id="26" name="Tabla127" displayName="Tabla127" ref="B4:C23" totalsRowShown="0" headerRowDxfId="5" dataDxfId="3" headerRowBorderDxfId="4" tableBorderDxfId="2">
  <autoFilter ref="B4:C23"/>
  <tableColumns count="2">
    <tableColumn id="1" name="Columna1" dataDxfId="1"/>
    <tableColumn id="2" name="País Destino CHINA - HONG KONG" dataDxfId="0"/>
  </tableColumns>
  <tableStyleInfo name="TableStyleMedium4 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C93"/>
  <sheetViews>
    <sheetView showGridLines="0" workbookViewId="0">
      <pane ySplit="4" topLeftCell="A5" activePane="bottomLeft" state="frozen"/>
      <selection pane="bottomLeft" activeCell="F12" sqref="F12"/>
    </sheetView>
  </sheetViews>
  <sheetFormatPr baseColWidth="10" defaultRowHeight="15" x14ac:dyDescent="0.25"/>
  <cols>
    <col min="1" max="1" width="12.7109375" customWidth="1"/>
    <col min="2" max="2" width="55.7109375" style="2" customWidth="1"/>
    <col min="3" max="3" width="12.7109375" style="3" customWidth="1"/>
  </cols>
  <sheetData>
    <row r="1" spans="2:3" ht="15.75" thickTop="1" x14ac:dyDescent="0.25">
      <c r="B1" s="154" t="s">
        <v>249</v>
      </c>
      <c r="C1" s="155"/>
    </row>
    <row r="2" spans="2:3" ht="15.75" x14ac:dyDescent="0.25">
      <c r="B2" s="152" t="s">
        <v>215</v>
      </c>
      <c r="C2" s="153"/>
    </row>
    <row r="3" spans="2:3" x14ac:dyDescent="0.25">
      <c r="B3" s="156" t="s">
        <v>216</v>
      </c>
      <c r="C3" s="157"/>
    </row>
    <row r="4" spans="2:3" x14ac:dyDescent="0.25">
      <c r="B4" s="4" t="s">
        <v>3</v>
      </c>
      <c r="C4" s="5" t="s">
        <v>4</v>
      </c>
    </row>
    <row r="5" spans="2:3" x14ac:dyDescent="0.25">
      <c r="B5" s="17" t="s">
        <v>5</v>
      </c>
      <c r="C5" s="18">
        <v>28678.414899999869</v>
      </c>
    </row>
    <row r="6" spans="2:3" x14ac:dyDescent="0.25">
      <c r="B6" s="13" t="s">
        <v>11</v>
      </c>
      <c r="C6" s="14">
        <v>18407.274000000041</v>
      </c>
    </row>
    <row r="7" spans="2:3" x14ac:dyDescent="0.25">
      <c r="B7" s="17" t="s">
        <v>7</v>
      </c>
      <c r="C7" s="18">
        <v>15335.004000000074</v>
      </c>
    </row>
    <row r="8" spans="2:3" x14ac:dyDescent="0.25">
      <c r="B8" s="13" t="s">
        <v>6</v>
      </c>
      <c r="C8" s="14">
        <v>14957.033999999969</v>
      </c>
    </row>
    <row r="9" spans="2:3" x14ac:dyDescent="0.25">
      <c r="B9" s="17" t="s">
        <v>17</v>
      </c>
      <c r="C9" s="18">
        <v>14605.626000000027</v>
      </c>
    </row>
    <row r="10" spans="2:3" x14ac:dyDescent="0.25">
      <c r="B10" s="13" t="s">
        <v>36</v>
      </c>
      <c r="C10" s="14">
        <v>13450.299499999892</v>
      </c>
    </row>
    <row r="11" spans="2:3" x14ac:dyDescent="0.25">
      <c r="B11" s="17" t="s">
        <v>9</v>
      </c>
      <c r="C11" s="18">
        <v>12565.709999999912</v>
      </c>
    </row>
    <row r="12" spans="2:3" x14ac:dyDescent="0.25">
      <c r="B12" s="13" t="s">
        <v>13</v>
      </c>
      <c r="C12" s="14">
        <v>11583.390680000051</v>
      </c>
    </row>
    <row r="13" spans="2:3" x14ac:dyDescent="0.25">
      <c r="B13" s="17" t="s">
        <v>10</v>
      </c>
      <c r="C13" s="18">
        <v>9332.0940000000501</v>
      </c>
    </row>
    <row r="14" spans="2:3" x14ac:dyDescent="0.25">
      <c r="B14" s="13" t="s">
        <v>163</v>
      </c>
      <c r="C14" s="14">
        <v>7910.1094999999959</v>
      </c>
    </row>
    <row r="15" spans="2:3" x14ac:dyDescent="0.25">
      <c r="B15" s="17" t="s">
        <v>18</v>
      </c>
      <c r="C15" s="18">
        <v>6873.0580000000036</v>
      </c>
    </row>
    <row r="16" spans="2:3" x14ac:dyDescent="0.25">
      <c r="B16" s="13" t="s">
        <v>16</v>
      </c>
      <c r="C16" s="14">
        <v>6448.1098159999756</v>
      </c>
    </row>
    <row r="17" spans="2:3" x14ac:dyDescent="0.25">
      <c r="B17" s="17" t="s">
        <v>42</v>
      </c>
      <c r="C17" s="18">
        <v>5987.8440000000101</v>
      </c>
    </row>
    <row r="18" spans="2:3" x14ac:dyDescent="0.25">
      <c r="B18" s="13" t="s">
        <v>12</v>
      </c>
      <c r="C18" s="14">
        <v>5855.1000000000031</v>
      </c>
    </row>
    <row r="19" spans="2:3" x14ac:dyDescent="0.25">
      <c r="B19" s="17" t="s">
        <v>51</v>
      </c>
      <c r="C19" s="18">
        <v>5847.4282000000067</v>
      </c>
    </row>
    <row r="20" spans="2:3" x14ac:dyDescent="0.25">
      <c r="B20" s="13" t="s">
        <v>8</v>
      </c>
      <c r="C20" s="14">
        <v>5787.7820000000065</v>
      </c>
    </row>
    <row r="21" spans="2:3" x14ac:dyDescent="0.25">
      <c r="B21" s="17" t="s">
        <v>37</v>
      </c>
      <c r="C21" s="18">
        <v>5754.3060240000232</v>
      </c>
    </row>
    <row r="22" spans="2:3" x14ac:dyDescent="0.25">
      <c r="B22" s="13" t="s">
        <v>43</v>
      </c>
      <c r="C22" s="14">
        <v>5149.959040000007</v>
      </c>
    </row>
    <row r="23" spans="2:3" x14ac:dyDescent="0.25">
      <c r="B23" s="17" t="s">
        <v>178</v>
      </c>
      <c r="C23" s="18">
        <v>4897.1962499999909</v>
      </c>
    </row>
    <row r="24" spans="2:3" x14ac:dyDescent="0.25">
      <c r="B24" s="13" t="s">
        <v>20</v>
      </c>
      <c r="C24" s="14">
        <v>4620.4620000000041</v>
      </c>
    </row>
    <row r="25" spans="2:3" x14ac:dyDescent="0.25">
      <c r="B25" s="17" t="s">
        <v>41</v>
      </c>
      <c r="C25" s="18">
        <v>4619.9400000000005</v>
      </c>
    </row>
    <row r="26" spans="2:3" x14ac:dyDescent="0.25">
      <c r="B26" s="13" t="s">
        <v>44</v>
      </c>
      <c r="C26" s="14">
        <v>4587.9060000000018</v>
      </c>
    </row>
    <row r="27" spans="2:3" x14ac:dyDescent="0.25">
      <c r="B27" s="17" t="s">
        <v>15</v>
      </c>
      <c r="C27" s="18">
        <v>4027.789999999995</v>
      </c>
    </row>
    <row r="28" spans="2:3" x14ac:dyDescent="0.25">
      <c r="B28" s="13" t="s">
        <v>48</v>
      </c>
      <c r="C28" s="14">
        <v>3947.8140000000044</v>
      </c>
    </row>
    <row r="29" spans="2:3" x14ac:dyDescent="0.25">
      <c r="B29" s="17" t="s">
        <v>64</v>
      </c>
      <c r="C29" s="18">
        <v>3738.4719999999998</v>
      </c>
    </row>
    <row r="30" spans="2:3" x14ac:dyDescent="0.25">
      <c r="B30" s="13" t="s">
        <v>39</v>
      </c>
      <c r="C30" s="14">
        <v>3705.9360000000029</v>
      </c>
    </row>
    <row r="31" spans="2:3" x14ac:dyDescent="0.25">
      <c r="B31" s="17" t="s">
        <v>180</v>
      </c>
      <c r="C31" s="18">
        <v>3423.3599999999997</v>
      </c>
    </row>
    <row r="32" spans="2:3" x14ac:dyDescent="0.25">
      <c r="B32" s="13" t="s">
        <v>193</v>
      </c>
      <c r="C32" s="14">
        <v>3118.2190000000005</v>
      </c>
    </row>
    <row r="33" spans="2:3" x14ac:dyDescent="0.25">
      <c r="B33" s="17" t="s">
        <v>50</v>
      </c>
      <c r="C33" s="18">
        <v>2796.4400000000023</v>
      </c>
    </row>
    <row r="34" spans="2:3" x14ac:dyDescent="0.25">
      <c r="B34" s="13" t="s">
        <v>59</v>
      </c>
      <c r="C34" s="14">
        <v>2790.4800000000027</v>
      </c>
    </row>
    <row r="35" spans="2:3" x14ac:dyDescent="0.25">
      <c r="B35" s="17" t="s">
        <v>110</v>
      </c>
      <c r="C35" s="18">
        <v>2604.4700000000003</v>
      </c>
    </row>
    <row r="36" spans="2:3" x14ac:dyDescent="0.25">
      <c r="B36" s="13" t="s">
        <v>196</v>
      </c>
      <c r="C36" s="14">
        <v>2367.369999999999</v>
      </c>
    </row>
    <row r="37" spans="2:3" x14ac:dyDescent="0.25">
      <c r="B37" s="17" t="s">
        <v>179</v>
      </c>
      <c r="C37" s="18">
        <v>2233.6400000000003</v>
      </c>
    </row>
    <row r="38" spans="2:3" x14ac:dyDescent="0.25">
      <c r="B38" s="13" t="s">
        <v>185</v>
      </c>
      <c r="C38" s="14">
        <v>2178.165</v>
      </c>
    </row>
    <row r="39" spans="2:3" x14ac:dyDescent="0.25">
      <c r="B39" s="17" t="s">
        <v>38</v>
      </c>
      <c r="C39" s="18">
        <v>2058.0960000000009</v>
      </c>
    </row>
    <row r="40" spans="2:3" x14ac:dyDescent="0.25">
      <c r="B40" s="13" t="s">
        <v>187</v>
      </c>
      <c r="C40" s="14">
        <v>1951.1580000000004</v>
      </c>
    </row>
    <row r="41" spans="2:3" x14ac:dyDescent="0.25">
      <c r="B41" s="17" t="s">
        <v>60</v>
      </c>
      <c r="C41" s="18">
        <v>1875.1449999999995</v>
      </c>
    </row>
    <row r="42" spans="2:3" x14ac:dyDescent="0.25">
      <c r="B42" s="13" t="s">
        <v>46</v>
      </c>
      <c r="C42" s="14">
        <v>1630.0680000000002</v>
      </c>
    </row>
    <row r="43" spans="2:3" x14ac:dyDescent="0.25">
      <c r="B43" s="17" t="s">
        <v>40</v>
      </c>
      <c r="C43" s="18">
        <v>1523.7870000000003</v>
      </c>
    </row>
    <row r="44" spans="2:3" x14ac:dyDescent="0.25">
      <c r="B44" s="13" t="s">
        <v>192</v>
      </c>
      <c r="C44" s="14">
        <v>1378.02</v>
      </c>
    </row>
    <row r="45" spans="2:3" x14ac:dyDescent="0.25">
      <c r="B45" s="17" t="s">
        <v>19</v>
      </c>
      <c r="C45" s="18">
        <v>1328.5458419999995</v>
      </c>
    </row>
    <row r="46" spans="2:3" x14ac:dyDescent="0.25">
      <c r="B46" s="13" t="s">
        <v>45</v>
      </c>
      <c r="C46" s="14">
        <v>1301.1702000000007</v>
      </c>
    </row>
    <row r="47" spans="2:3" x14ac:dyDescent="0.25">
      <c r="B47" s="17" t="s">
        <v>182</v>
      </c>
      <c r="C47" s="18">
        <v>1257.4199999999996</v>
      </c>
    </row>
    <row r="48" spans="2:3" x14ac:dyDescent="0.25">
      <c r="B48" s="13" t="s">
        <v>183</v>
      </c>
      <c r="C48" s="14">
        <v>1168.8700000000003</v>
      </c>
    </row>
    <row r="49" spans="2:3" x14ac:dyDescent="0.25">
      <c r="B49" s="17" t="s">
        <v>181</v>
      </c>
      <c r="C49" s="18">
        <v>1163.3568</v>
      </c>
    </row>
    <row r="50" spans="2:3" x14ac:dyDescent="0.25">
      <c r="B50" s="13" t="s">
        <v>52</v>
      </c>
      <c r="C50" s="14">
        <v>1111.4580000000001</v>
      </c>
    </row>
    <row r="51" spans="2:3" x14ac:dyDescent="0.25">
      <c r="B51" s="17" t="s">
        <v>65</v>
      </c>
      <c r="C51" s="18">
        <v>1084.7639999999997</v>
      </c>
    </row>
    <row r="52" spans="2:3" x14ac:dyDescent="0.25">
      <c r="B52" s="13" t="s">
        <v>62</v>
      </c>
      <c r="C52" s="14">
        <v>1032.876</v>
      </c>
    </row>
    <row r="53" spans="2:3" x14ac:dyDescent="0.25">
      <c r="B53" s="17" t="s">
        <v>206</v>
      </c>
      <c r="C53" s="18">
        <v>990.2</v>
      </c>
    </row>
    <row r="54" spans="2:3" x14ac:dyDescent="0.25">
      <c r="B54" s="13" t="s">
        <v>63</v>
      </c>
      <c r="C54" s="14">
        <v>977.60400000000016</v>
      </c>
    </row>
    <row r="55" spans="2:3" x14ac:dyDescent="0.25">
      <c r="B55" s="17" t="s">
        <v>47</v>
      </c>
      <c r="C55" s="18">
        <v>948.14400000000069</v>
      </c>
    </row>
    <row r="56" spans="2:3" x14ac:dyDescent="0.25">
      <c r="B56" s="13" t="s">
        <v>126</v>
      </c>
      <c r="C56" s="14">
        <v>945.88549999999964</v>
      </c>
    </row>
    <row r="57" spans="2:3" x14ac:dyDescent="0.25">
      <c r="B57" s="17" t="s">
        <v>184</v>
      </c>
      <c r="C57" s="18">
        <v>762.48</v>
      </c>
    </row>
    <row r="58" spans="2:3" x14ac:dyDescent="0.25">
      <c r="B58" s="13" t="s">
        <v>197</v>
      </c>
      <c r="C58" s="14">
        <v>757.18100000000004</v>
      </c>
    </row>
    <row r="59" spans="2:3" x14ac:dyDescent="0.25">
      <c r="B59" s="17" t="s">
        <v>207</v>
      </c>
      <c r="C59" s="18">
        <v>752.6</v>
      </c>
    </row>
    <row r="60" spans="2:3" x14ac:dyDescent="0.25">
      <c r="B60" s="13" t="s">
        <v>49</v>
      </c>
      <c r="C60" s="14">
        <v>683.41200000000003</v>
      </c>
    </row>
    <row r="61" spans="2:3" x14ac:dyDescent="0.25">
      <c r="B61" s="17" t="s">
        <v>61</v>
      </c>
      <c r="C61" s="18">
        <v>648.82200000000012</v>
      </c>
    </row>
    <row r="62" spans="2:3" x14ac:dyDescent="0.25">
      <c r="B62" s="13" t="s">
        <v>190</v>
      </c>
      <c r="C62" s="14">
        <v>611.92000000000007</v>
      </c>
    </row>
    <row r="63" spans="2:3" x14ac:dyDescent="0.25">
      <c r="B63" s="17" t="s">
        <v>222</v>
      </c>
      <c r="C63" s="18">
        <v>608.47799999999995</v>
      </c>
    </row>
    <row r="64" spans="2:3" x14ac:dyDescent="0.25">
      <c r="B64" s="13" t="s">
        <v>200</v>
      </c>
      <c r="C64" s="14">
        <v>597.36000000000013</v>
      </c>
    </row>
    <row r="65" spans="2:3" x14ac:dyDescent="0.25">
      <c r="B65" s="17" t="s">
        <v>186</v>
      </c>
      <c r="C65" s="18">
        <v>512.63000000000011</v>
      </c>
    </row>
    <row r="66" spans="2:3" x14ac:dyDescent="0.25">
      <c r="B66" s="13" t="s">
        <v>195</v>
      </c>
      <c r="C66" s="14">
        <v>477.10000000000008</v>
      </c>
    </row>
    <row r="67" spans="2:3" x14ac:dyDescent="0.25">
      <c r="B67" s="17" t="s">
        <v>221</v>
      </c>
      <c r="C67" s="18">
        <v>474.88799999999986</v>
      </c>
    </row>
    <row r="68" spans="2:3" x14ac:dyDescent="0.25">
      <c r="B68" s="13" t="s">
        <v>208</v>
      </c>
      <c r="C68" s="14">
        <v>437.59999999999997</v>
      </c>
    </row>
    <row r="69" spans="2:3" x14ac:dyDescent="0.25">
      <c r="B69" s="17" t="s">
        <v>92</v>
      </c>
      <c r="C69" s="18">
        <v>373.9380000000001</v>
      </c>
    </row>
    <row r="70" spans="2:3" x14ac:dyDescent="0.25">
      <c r="B70" s="13" t="s">
        <v>199</v>
      </c>
      <c r="C70" s="14">
        <v>368.25000000000011</v>
      </c>
    </row>
    <row r="71" spans="2:3" x14ac:dyDescent="0.25">
      <c r="B71" s="17" t="s">
        <v>14</v>
      </c>
      <c r="C71" s="18">
        <v>332.16000000000008</v>
      </c>
    </row>
    <row r="72" spans="2:3" x14ac:dyDescent="0.25">
      <c r="B72" s="13" t="s">
        <v>109</v>
      </c>
      <c r="C72" s="14">
        <v>287.85000000000002</v>
      </c>
    </row>
    <row r="73" spans="2:3" x14ac:dyDescent="0.25">
      <c r="B73" s="17" t="s">
        <v>93</v>
      </c>
      <c r="C73" s="18">
        <v>231.99299999999999</v>
      </c>
    </row>
    <row r="74" spans="2:3" x14ac:dyDescent="0.25">
      <c r="B74" s="13" t="s">
        <v>204</v>
      </c>
      <c r="C74" s="14">
        <v>173.94</v>
      </c>
    </row>
    <row r="75" spans="2:3" x14ac:dyDescent="0.25">
      <c r="B75" s="17" t="s">
        <v>203</v>
      </c>
      <c r="C75" s="18">
        <v>169.45000000000002</v>
      </c>
    </row>
    <row r="76" spans="2:3" x14ac:dyDescent="0.25">
      <c r="B76" s="13" t="s">
        <v>188</v>
      </c>
      <c r="C76" s="14">
        <v>161.28</v>
      </c>
    </row>
    <row r="77" spans="2:3" x14ac:dyDescent="0.25">
      <c r="B77" s="17" t="s">
        <v>194</v>
      </c>
      <c r="C77" s="18">
        <v>145.5308</v>
      </c>
    </row>
    <row r="78" spans="2:3" x14ac:dyDescent="0.25">
      <c r="B78" s="13" t="s">
        <v>189</v>
      </c>
      <c r="C78" s="14">
        <v>139.19999999999999</v>
      </c>
    </row>
    <row r="79" spans="2:3" x14ac:dyDescent="0.25">
      <c r="B79" s="17" t="s">
        <v>191</v>
      </c>
      <c r="C79" s="18">
        <v>136.98400000000001</v>
      </c>
    </row>
    <row r="80" spans="2:3" x14ac:dyDescent="0.25">
      <c r="B80" s="13" t="s">
        <v>229</v>
      </c>
      <c r="C80" s="14">
        <v>124.74000000000001</v>
      </c>
    </row>
    <row r="81" spans="2:3" x14ac:dyDescent="0.25">
      <c r="B81" s="17" t="s">
        <v>198</v>
      </c>
      <c r="C81" s="18">
        <v>98.009999999999991</v>
      </c>
    </row>
    <row r="82" spans="2:3" x14ac:dyDescent="0.25">
      <c r="B82" s="13" t="s">
        <v>173</v>
      </c>
      <c r="C82" s="14">
        <v>84.924000000000007</v>
      </c>
    </row>
    <row r="83" spans="2:3" x14ac:dyDescent="0.25">
      <c r="B83" s="17" t="s">
        <v>245</v>
      </c>
      <c r="C83" s="18">
        <v>77.760000000000005</v>
      </c>
    </row>
    <row r="84" spans="2:3" x14ac:dyDescent="0.25">
      <c r="B84" s="13" t="s">
        <v>209</v>
      </c>
      <c r="C84" s="14">
        <v>68</v>
      </c>
    </row>
    <row r="85" spans="2:3" x14ac:dyDescent="0.25">
      <c r="B85" s="17" t="s">
        <v>210</v>
      </c>
      <c r="C85" s="18">
        <v>59.5</v>
      </c>
    </row>
    <row r="86" spans="2:3" x14ac:dyDescent="0.25">
      <c r="B86" s="13" t="s">
        <v>205</v>
      </c>
      <c r="C86" s="14">
        <v>34</v>
      </c>
    </row>
    <row r="87" spans="2:3" x14ac:dyDescent="0.25">
      <c r="B87" s="17" t="s">
        <v>201</v>
      </c>
      <c r="C87" s="18">
        <v>28.6</v>
      </c>
    </row>
    <row r="88" spans="2:3" x14ac:dyDescent="0.25">
      <c r="B88" s="13" t="s">
        <v>248</v>
      </c>
      <c r="C88" s="14">
        <v>25.92</v>
      </c>
    </row>
    <row r="89" spans="2:3" x14ac:dyDescent="0.25">
      <c r="B89" s="17" t="s">
        <v>66</v>
      </c>
      <c r="C89" s="18">
        <v>24</v>
      </c>
    </row>
    <row r="90" spans="2:3" x14ac:dyDescent="0.25">
      <c r="B90" s="13" t="s">
        <v>246</v>
      </c>
      <c r="C90" s="14">
        <v>23.071999999999999</v>
      </c>
    </row>
    <row r="91" spans="2:3" x14ac:dyDescent="0.25">
      <c r="B91" s="17" t="s">
        <v>202</v>
      </c>
      <c r="C91" s="18">
        <v>22.527999999999999</v>
      </c>
    </row>
    <row r="92" spans="2:3" ht="15.75" thickBot="1" x14ac:dyDescent="0.3">
      <c r="B92" s="6" t="s">
        <v>57</v>
      </c>
      <c r="C92" s="7">
        <f>SUM(C5:C91)</f>
        <v>284428.87305199978</v>
      </c>
    </row>
    <row r="93" spans="2:3" ht="15.75" thickTop="1" x14ac:dyDescent="0.25"/>
  </sheetData>
  <sortState ref="B5:C84">
    <sortCondition descending="1" ref="C5:C84"/>
  </sortState>
  <mergeCells count="3">
    <mergeCell ref="B2:C2"/>
    <mergeCell ref="B1:C1"/>
    <mergeCell ref="B3:C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"/>
  <sheetViews>
    <sheetView workbookViewId="0">
      <selection activeCell="M10" sqref="M10"/>
    </sheetView>
  </sheetViews>
  <sheetFormatPr baseColWidth="10" defaultRowHeight="15" x14ac:dyDescent="0.25"/>
  <cols>
    <col min="2" max="2" width="16.28515625" customWidth="1"/>
  </cols>
  <sheetData>
    <row r="2" spans="1:15" ht="15.75" thickBot="1" x14ac:dyDescent="0.3"/>
    <row r="3" spans="1:15" ht="15.75" thickBot="1" x14ac:dyDescent="0.3">
      <c r="B3" s="94" t="s">
        <v>236</v>
      </c>
      <c r="C3" s="114">
        <v>22</v>
      </c>
      <c r="D3" s="114">
        <v>23</v>
      </c>
      <c r="E3" s="114">
        <v>24</v>
      </c>
      <c r="F3" s="114">
        <v>25</v>
      </c>
      <c r="G3" s="114">
        <v>26</v>
      </c>
      <c r="H3" s="114">
        <v>27</v>
      </c>
      <c r="I3" s="114">
        <v>28</v>
      </c>
      <c r="J3" s="114">
        <v>29</v>
      </c>
      <c r="K3" s="114">
        <v>30</v>
      </c>
      <c r="L3" s="95">
        <v>31</v>
      </c>
      <c r="M3" s="95">
        <v>32</v>
      </c>
      <c r="N3" s="95">
        <v>33</v>
      </c>
      <c r="O3" s="95">
        <v>34</v>
      </c>
    </row>
    <row r="4" spans="1:15" x14ac:dyDescent="0.25">
      <c r="A4" s="96" t="s">
        <v>237</v>
      </c>
      <c r="B4" s="97" t="s">
        <v>238</v>
      </c>
      <c r="C4" s="108">
        <v>18869.05</v>
      </c>
      <c r="D4" s="116">
        <f>5947.5908+C4</f>
        <v>24816.640800000001</v>
      </c>
      <c r="E4" s="116">
        <f>5806.2722+D4</f>
        <v>30622.913</v>
      </c>
      <c r="F4" s="116">
        <f>4428.1592+E4</f>
        <v>35051.072200000002</v>
      </c>
      <c r="G4" s="116">
        <f>6463.2186+F4</f>
        <v>41514.290800000002</v>
      </c>
      <c r="H4" s="116">
        <f>4210.057+G4</f>
        <v>45724.347800000003</v>
      </c>
      <c r="I4" s="116">
        <f>4931.57+H4</f>
        <v>50655.917800000003</v>
      </c>
      <c r="J4" s="116">
        <f>5279.4+I4</f>
        <v>55935.317800000004</v>
      </c>
      <c r="K4" s="116">
        <f>4517.761+J4</f>
        <v>60453.078800000003</v>
      </c>
      <c r="L4" s="106">
        <f>2983.5216+K4</f>
        <v>63436.600400000003</v>
      </c>
      <c r="M4" s="106">
        <f>1759.652+L4</f>
        <v>65196.252400000005</v>
      </c>
      <c r="N4" s="147"/>
      <c r="O4" s="107"/>
    </row>
    <row r="5" spans="1:15" x14ac:dyDescent="0.25">
      <c r="B5" s="98" t="s">
        <v>239</v>
      </c>
      <c r="C5" s="108">
        <v>5973.98</v>
      </c>
      <c r="D5" s="116">
        <f>4268.103+C5</f>
        <v>10242.082999999999</v>
      </c>
      <c r="E5" s="116">
        <f>5785.992+D5</f>
        <v>16028.074999999999</v>
      </c>
      <c r="F5" s="116">
        <f>8392.48600000001+E5</f>
        <v>24420.561000000009</v>
      </c>
      <c r="G5" s="116">
        <f>12017.23+F5</f>
        <v>36437.791000000012</v>
      </c>
      <c r="H5" s="116">
        <f>4390.269+G5</f>
        <v>40828.060000000012</v>
      </c>
      <c r="I5" s="116">
        <f>10775.809+H5</f>
        <v>51603.869000000013</v>
      </c>
      <c r="J5" s="116">
        <f>6954.097+I5</f>
        <v>58557.966000000015</v>
      </c>
      <c r="K5" s="116">
        <f>11650.779+J5</f>
        <v>70208.74500000001</v>
      </c>
      <c r="L5" s="108">
        <f>11048.36+K5</f>
        <v>81257.10500000001</v>
      </c>
      <c r="M5" s="108">
        <f>4552.2+L5</f>
        <v>85809.305000000008</v>
      </c>
      <c r="N5" s="148"/>
      <c r="O5" s="109"/>
    </row>
    <row r="6" spans="1:15" x14ac:dyDescent="0.25">
      <c r="B6" s="98" t="s">
        <v>240</v>
      </c>
      <c r="C6" s="108">
        <v>15710.267</v>
      </c>
      <c r="D6" s="116">
        <f>2135.19+C6</f>
        <v>17845.456999999999</v>
      </c>
      <c r="E6" s="116">
        <f>761.634+D6</f>
        <v>18607.091</v>
      </c>
      <c r="F6" s="116">
        <f>2165.154+E6</f>
        <v>20772.244999999999</v>
      </c>
      <c r="G6" s="116">
        <f>2004.552+F6</f>
        <v>22776.796999999999</v>
      </c>
      <c r="H6" s="116">
        <f>1327.518+G6</f>
        <v>24104.314999999999</v>
      </c>
      <c r="I6" s="116">
        <f>1504.9391+H6</f>
        <v>25609.254099999998</v>
      </c>
      <c r="J6" s="116">
        <f>830.319+I6</f>
        <v>26439.573099999998</v>
      </c>
      <c r="K6" s="116">
        <f>2118.024+J6</f>
        <v>28557.597099999999</v>
      </c>
      <c r="L6" s="108">
        <f>1635.714+K6</f>
        <v>30193.311099999999</v>
      </c>
      <c r="M6" s="108">
        <f>585.558+L6</f>
        <v>30778.8691</v>
      </c>
      <c r="N6" s="148"/>
      <c r="O6" s="109"/>
    </row>
    <row r="7" spans="1:15" ht="15.75" thickBot="1" x14ac:dyDescent="0.3">
      <c r="B7" s="99" t="s">
        <v>244</v>
      </c>
      <c r="C7" s="108">
        <v>13970.4</v>
      </c>
      <c r="D7" s="116">
        <f>3642.5264+C7</f>
        <v>17612.9264</v>
      </c>
      <c r="E7" s="116">
        <f>1999.5376+D7</f>
        <v>19612.464</v>
      </c>
      <c r="F7" s="116">
        <f>1940.2308+E7</f>
        <v>21552.694800000001</v>
      </c>
      <c r="G7" s="116">
        <f>2818.5048+F7</f>
        <v>24371.1996</v>
      </c>
      <c r="H7" s="116">
        <f>2074.86+G7</f>
        <v>26446.059600000001</v>
      </c>
      <c r="I7" s="116">
        <f>1817.7888+H7</f>
        <v>28263.848399999999</v>
      </c>
      <c r="J7" s="116">
        <f>1354.04+I7</f>
        <v>29617.8884</v>
      </c>
      <c r="K7" s="116">
        <f>1658.89+J7</f>
        <v>31276.778399999999</v>
      </c>
      <c r="L7" s="110">
        <f>2278.9568+K7</f>
        <v>33555.735199999996</v>
      </c>
      <c r="M7" s="110">
        <f>808.806+L7</f>
        <v>34364.541199999992</v>
      </c>
      <c r="N7" s="149"/>
      <c r="O7" s="111"/>
    </row>
    <row r="8" spans="1:15" ht="15.75" thickBot="1" x14ac:dyDescent="0.3">
      <c r="B8" s="100" t="s">
        <v>57</v>
      </c>
      <c r="C8" s="115">
        <f t="shared" ref="C8:L8" si="0">SUM(C4:C7)</f>
        <v>54523.697</v>
      </c>
      <c r="D8" s="115">
        <f t="shared" si="0"/>
        <v>70517.107199999999</v>
      </c>
      <c r="E8" s="115">
        <f t="shared" si="0"/>
        <v>84870.543000000005</v>
      </c>
      <c r="F8" s="115">
        <f t="shared" si="0"/>
        <v>101796.573</v>
      </c>
      <c r="G8" s="115">
        <f t="shared" si="0"/>
        <v>125100.0784</v>
      </c>
      <c r="H8" s="115">
        <f t="shared" si="0"/>
        <v>137102.78240000003</v>
      </c>
      <c r="I8" s="115">
        <f t="shared" si="0"/>
        <v>156132.88930000001</v>
      </c>
      <c r="J8" s="115">
        <f t="shared" si="0"/>
        <v>170550.74530000001</v>
      </c>
      <c r="K8" s="115">
        <f t="shared" si="0"/>
        <v>190496.19930000004</v>
      </c>
      <c r="L8" s="112">
        <f t="shared" si="0"/>
        <v>208442.75169999999</v>
      </c>
      <c r="M8" s="112">
        <f>SUM(M4:M7)</f>
        <v>216148.96770000004</v>
      </c>
      <c r="N8" s="150"/>
      <c r="O8" s="113"/>
    </row>
    <row r="9" spans="1:15" x14ac:dyDescent="0.25">
      <c r="B9" s="101" t="s">
        <v>241</v>
      </c>
      <c r="C9" s="106"/>
      <c r="D9" s="106">
        <f>+D8-C8</f>
        <v>15993.410199999998</v>
      </c>
      <c r="E9" s="106">
        <f>+E8-D8</f>
        <v>14353.435800000007</v>
      </c>
      <c r="F9" s="106">
        <f>+F8-E8</f>
        <v>16926.03</v>
      </c>
      <c r="G9" s="106">
        <f t="shared" ref="G9" si="1">+G8-F8</f>
        <v>23303.505399999995</v>
      </c>
      <c r="H9" s="106">
        <f t="shared" ref="H9" si="2">+H8-G8</f>
        <v>12002.704000000027</v>
      </c>
      <c r="I9" s="106">
        <f t="shared" ref="I9" si="3">+I8-H8</f>
        <v>19030.106899999984</v>
      </c>
      <c r="J9" s="106">
        <f t="shared" ref="J9" si="4">+J8-I8</f>
        <v>14417.856</v>
      </c>
      <c r="K9" s="106">
        <f>+K8-J8</f>
        <v>19945.454000000027</v>
      </c>
      <c r="L9" s="106">
        <f>+L8-K8</f>
        <v>17946.552399999957</v>
      </c>
      <c r="M9" s="106">
        <f>+M8-L8</f>
        <v>7706.216000000044</v>
      </c>
      <c r="N9" s="147"/>
      <c r="O9" s="107"/>
    </row>
    <row r="10" spans="1:15" x14ac:dyDescent="0.25">
      <c r="B10" s="102" t="s">
        <v>242</v>
      </c>
      <c r="C10" s="108"/>
      <c r="D10" s="108">
        <f>+D4-C4</f>
        <v>5947.5908000000018</v>
      </c>
      <c r="E10" s="108">
        <f t="shared" ref="E10:E11" si="5">+E4-D4</f>
        <v>5806.2721999999994</v>
      </c>
      <c r="F10" s="108">
        <f t="shared" ref="F10:F11" si="6">+F4-E4</f>
        <v>4428.1592000000019</v>
      </c>
      <c r="G10" s="108">
        <f t="shared" ref="G10:G11" si="7">+G4-F4</f>
        <v>6463.2186000000002</v>
      </c>
      <c r="H10" s="108">
        <f t="shared" ref="H10:H11" si="8">+H4-G4</f>
        <v>4210.0570000000007</v>
      </c>
      <c r="I10" s="108">
        <f t="shared" ref="I10:I11" si="9">+I4-H4</f>
        <v>4931.57</v>
      </c>
      <c r="J10" s="108">
        <f t="shared" ref="J10:J11" si="10">+J4-I4</f>
        <v>5279.4000000000015</v>
      </c>
      <c r="K10" s="108">
        <f t="shared" ref="K10:K11" si="11">+K4-J4</f>
        <v>4517.7609999999986</v>
      </c>
      <c r="L10" s="108">
        <f t="shared" ref="L10:M11" si="12">+L4-K4</f>
        <v>2983.5216</v>
      </c>
      <c r="M10" s="108">
        <f t="shared" si="12"/>
        <v>1759.6520000000019</v>
      </c>
      <c r="N10" s="148"/>
      <c r="O10" s="109"/>
    </row>
    <row r="11" spans="1:15" ht="15.75" thickBot="1" x14ac:dyDescent="0.3">
      <c r="B11" s="103" t="s">
        <v>243</v>
      </c>
      <c r="C11" s="104"/>
      <c r="D11" s="104">
        <f>+D5-C5</f>
        <v>4268.1029999999992</v>
      </c>
      <c r="E11" s="104">
        <f t="shared" si="5"/>
        <v>5785.9920000000002</v>
      </c>
      <c r="F11" s="104">
        <f t="shared" si="6"/>
        <v>8392.4860000000099</v>
      </c>
      <c r="G11" s="104">
        <f t="shared" si="7"/>
        <v>12017.230000000003</v>
      </c>
      <c r="H11" s="104">
        <f t="shared" si="8"/>
        <v>4390.2690000000002</v>
      </c>
      <c r="I11" s="104">
        <f t="shared" si="9"/>
        <v>10775.809000000001</v>
      </c>
      <c r="J11" s="104">
        <f t="shared" si="10"/>
        <v>6954.0970000000016</v>
      </c>
      <c r="K11" s="104">
        <f t="shared" si="11"/>
        <v>11650.778999999995</v>
      </c>
      <c r="L11" s="104">
        <f t="shared" si="12"/>
        <v>11048.36</v>
      </c>
      <c r="M11" s="104">
        <f t="shared" si="12"/>
        <v>4552.1999999999971</v>
      </c>
      <c r="N11" s="151"/>
      <c r="O11" s="10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59"/>
  <sheetViews>
    <sheetView showGridLines="0" workbookViewId="0">
      <pane ySplit="4" topLeftCell="A5" activePane="bottomLeft" state="frozen"/>
      <selection pane="bottomLeft" activeCell="B2" sqref="B2:C2"/>
    </sheetView>
  </sheetViews>
  <sheetFormatPr baseColWidth="10" defaultRowHeight="15" x14ac:dyDescent="0.25"/>
  <cols>
    <col min="1" max="1" width="12.7109375" style="2" customWidth="1"/>
    <col min="2" max="2" width="55.7109375" style="2" customWidth="1"/>
    <col min="3" max="3" width="12.7109375" style="2" customWidth="1"/>
    <col min="4" max="4" width="11.42578125" style="2"/>
  </cols>
  <sheetData>
    <row r="1" spans="2:4" ht="15.75" thickTop="1" x14ac:dyDescent="0.25">
      <c r="B1" s="154" t="s">
        <v>251</v>
      </c>
      <c r="C1" s="155"/>
    </row>
    <row r="2" spans="2:4" ht="15.75" x14ac:dyDescent="0.25">
      <c r="B2" s="158" t="s">
        <v>177</v>
      </c>
      <c r="C2" s="159"/>
    </row>
    <row r="3" spans="2:4" x14ac:dyDescent="0.25">
      <c r="B3" s="156" t="s">
        <v>1</v>
      </c>
      <c r="C3" s="157"/>
    </row>
    <row r="4" spans="2:4" x14ac:dyDescent="0.25">
      <c r="B4" s="8" t="s">
        <v>3</v>
      </c>
      <c r="C4" s="9" t="s">
        <v>4</v>
      </c>
      <c r="D4"/>
    </row>
    <row r="5" spans="2:4" x14ac:dyDescent="0.25">
      <c r="B5" s="13" t="s">
        <v>5</v>
      </c>
      <c r="C5" s="14">
        <v>28219.854899999933</v>
      </c>
    </row>
    <row r="6" spans="2:4" ht="12" customHeight="1" x14ac:dyDescent="0.25">
      <c r="B6" s="15" t="s">
        <v>11</v>
      </c>
      <c r="C6" s="16">
        <v>18407.274000000041</v>
      </c>
    </row>
    <row r="7" spans="2:4" x14ac:dyDescent="0.25">
      <c r="B7" s="13" t="s">
        <v>7</v>
      </c>
      <c r="C7" s="14">
        <v>15335.004000000044</v>
      </c>
    </row>
    <row r="8" spans="2:4" x14ac:dyDescent="0.25">
      <c r="B8" s="15" t="s">
        <v>6</v>
      </c>
      <c r="C8" s="16">
        <v>14957.033999999967</v>
      </c>
    </row>
    <row r="9" spans="2:4" x14ac:dyDescent="0.25">
      <c r="B9" s="13" t="s">
        <v>17</v>
      </c>
      <c r="C9" s="14">
        <v>14605.626000000033</v>
      </c>
    </row>
    <row r="10" spans="2:4" x14ac:dyDescent="0.25">
      <c r="B10" s="15" t="s">
        <v>36</v>
      </c>
      <c r="C10" s="16">
        <v>13450.299499999881</v>
      </c>
    </row>
    <row r="11" spans="2:4" x14ac:dyDescent="0.25">
      <c r="B11" s="13" t="s">
        <v>13</v>
      </c>
      <c r="C11" s="14">
        <v>11583.390680000048</v>
      </c>
    </row>
    <row r="12" spans="2:4" x14ac:dyDescent="0.25">
      <c r="B12" s="15" t="s">
        <v>10</v>
      </c>
      <c r="C12" s="16">
        <v>9332.0940000000519</v>
      </c>
    </row>
    <row r="13" spans="2:4" x14ac:dyDescent="0.25">
      <c r="B13" s="13" t="s">
        <v>18</v>
      </c>
      <c r="C13" s="14">
        <v>6873.0580000000018</v>
      </c>
    </row>
    <row r="14" spans="2:4" x14ac:dyDescent="0.25">
      <c r="B14" s="15" t="s">
        <v>42</v>
      </c>
      <c r="C14" s="16">
        <v>5987.8440000000101</v>
      </c>
    </row>
    <row r="15" spans="2:4" x14ac:dyDescent="0.25">
      <c r="B15" s="13" t="s">
        <v>12</v>
      </c>
      <c r="C15" s="14">
        <v>5855.1000000000131</v>
      </c>
    </row>
    <row r="16" spans="2:4" x14ac:dyDescent="0.25">
      <c r="B16" s="15" t="s">
        <v>51</v>
      </c>
      <c r="C16" s="16">
        <v>5847.4282000000057</v>
      </c>
    </row>
    <row r="17" spans="2:3" x14ac:dyDescent="0.25">
      <c r="B17" s="13" t="s">
        <v>8</v>
      </c>
      <c r="C17" s="14">
        <v>5787.7819999999965</v>
      </c>
    </row>
    <row r="18" spans="2:3" x14ac:dyDescent="0.25">
      <c r="B18" s="15" t="s">
        <v>37</v>
      </c>
      <c r="C18" s="16">
        <v>5754.3060240000204</v>
      </c>
    </row>
    <row r="19" spans="2:3" x14ac:dyDescent="0.25">
      <c r="B19" s="13" t="s">
        <v>16</v>
      </c>
      <c r="C19" s="14">
        <v>4777.01981599999</v>
      </c>
    </row>
    <row r="20" spans="2:3" x14ac:dyDescent="0.25">
      <c r="B20" s="15" t="s">
        <v>9</v>
      </c>
      <c r="C20" s="16">
        <v>4627.5119999999997</v>
      </c>
    </row>
    <row r="21" spans="2:3" x14ac:dyDescent="0.25">
      <c r="B21" s="13" t="s">
        <v>20</v>
      </c>
      <c r="C21" s="14">
        <v>4620.4620000000032</v>
      </c>
    </row>
    <row r="22" spans="2:3" x14ac:dyDescent="0.25">
      <c r="B22" s="15" t="s">
        <v>41</v>
      </c>
      <c r="C22" s="16">
        <v>4619.9400000000014</v>
      </c>
    </row>
    <row r="23" spans="2:3" x14ac:dyDescent="0.25">
      <c r="B23" s="13" t="s">
        <v>44</v>
      </c>
      <c r="C23" s="14">
        <v>4587.9060000000027</v>
      </c>
    </row>
    <row r="24" spans="2:3" x14ac:dyDescent="0.25">
      <c r="B24" s="15" t="s">
        <v>48</v>
      </c>
      <c r="C24" s="16">
        <v>3947.8140000000044</v>
      </c>
    </row>
    <row r="25" spans="2:3" x14ac:dyDescent="0.25">
      <c r="B25" s="13" t="s">
        <v>39</v>
      </c>
      <c r="C25" s="14">
        <v>3509.1360000000032</v>
      </c>
    </row>
    <row r="26" spans="2:3" x14ac:dyDescent="0.25">
      <c r="B26" s="15" t="s">
        <v>59</v>
      </c>
      <c r="C26" s="16">
        <v>2790.4800000000027</v>
      </c>
    </row>
    <row r="27" spans="2:3" x14ac:dyDescent="0.25">
      <c r="B27" s="13" t="s">
        <v>43</v>
      </c>
      <c r="C27" s="14">
        <v>2591.9040000000027</v>
      </c>
    </row>
    <row r="28" spans="2:3" x14ac:dyDescent="0.25">
      <c r="B28" s="15" t="s">
        <v>60</v>
      </c>
      <c r="C28" s="16">
        <v>1875.1449999999998</v>
      </c>
    </row>
    <row r="29" spans="2:3" x14ac:dyDescent="0.25">
      <c r="B29" s="13" t="s">
        <v>46</v>
      </c>
      <c r="C29" s="14">
        <v>1630.0680000000002</v>
      </c>
    </row>
    <row r="30" spans="2:3" x14ac:dyDescent="0.25">
      <c r="B30" s="15" t="s">
        <v>40</v>
      </c>
      <c r="C30" s="16">
        <v>1523.7870000000007</v>
      </c>
    </row>
    <row r="31" spans="2:3" x14ac:dyDescent="0.25">
      <c r="B31" s="13" t="s">
        <v>19</v>
      </c>
      <c r="C31" s="14">
        <v>1328.5458420000004</v>
      </c>
    </row>
    <row r="32" spans="2:3" x14ac:dyDescent="0.25">
      <c r="B32" s="15" t="s">
        <v>38</v>
      </c>
      <c r="C32" s="16">
        <v>1297.2960000000005</v>
      </c>
    </row>
    <row r="33" spans="2:3" x14ac:dyDescent="0.25">
      <c r="B33" s="13" t="s">
        <v>52</v>
      </c>
      <c r="C33" s="14">
        <v>1111.4580000000001</v>
      </c>
    </row>
    <row r="34" spans="2:3" x14ac:dyDescent="0.25">
      <c r="B34" s="15" t="s">
        <v>65</v>
      </c>
      <c r="C34" s="16">
        <v>1084.7639999999997</v>
      </c>
    </row>
    <row r="35" spans="2:3" x14ac:dyDescent="0.25">
      <c r="B35" s="13" t="s">
        <v>62</v>
      </c>
      <c r="C35" s="14">
        <v>1032.876</v>
      </c>
    </row>
    <row r="36" spans="2:3" x14ac:dyDescent="0.25">
      <c r="B36" s="15" t="s">
        <v>45</v>
      </c>
      <c r="C36" s="16">
        <v>974.99520000000086</v>
      </c>
    </row>
    <row r="37" spans="2:3" x14ac:dyDescent="0.25">
      <c r="B37" s="13" t="s">
        <v>47</v>
      </c>
      <c r="C37" s="14">
        <v>948.14400000000057</v>
      </c>
    </row>
    <row r="38" spans="2:3" x14ac:dyDescent="0.25">
      <c r="B38" s="15" t="s">
        <v>61</v>
      </c>
      <c r="C38" s="16">
        <v>648.82200000000012</v>
      </c>
    </row>
    <row r="39" spans="2:3" x14ac:dyDescent="0.25">
      <c r="B39" s="13" t="s">
        <v>63</v>
      </c>
      <c r="C39" s="14">
        <v>646.70400000000006</v>
      </c>
    </row>
    <row r="40" spans="2:3" x14ac:dyDescent="0.25">
      <c r="B40" s="15" t="s">
        <v>49</v>
      </c>
      <c r="C40" s="16">
        <v>587.41200000000003</v>
      </c>
    </row>
    <row r="41" spans="2:3" x14ac:dyDescent="0.25">
      <c r="B41" s="13" t="s">
        <v>15</v>
      </c>
      <c r="C41" s="14">
        <v>526.71600000000012</v>
      </c>
    </row>
    <row r="42" spans="2:3" x14ac:dyDescent="0.25">
      <c r="B42" s="15" t="s">
        <v>221</v>
      </c>
      <c r="C42" s="16">
        <v>474.88799999999986</v>
      </c>
    </row>
    <row r="43" spans="2:3" x14ac:dyDescent="0.25">
      <c r="B43" s="13" t="s">
        <v>50</v>
      </c>
      <c r="C43" s="14">
        <v>429.81000000000012</v>
      </c>
    </row>
    <row r="44" spans="2:3" x14ac:dyDescent="0.25">
      <c r="B44" s="15" t="s">
        <v>92</v>
      </c>
      <c r="C44" s="16">
        <v>373.9380000000001</v>
      </c>
    </row>
    <row r="45" spans="2:3" x14ac:dyDescent="0.25">
      <c r="B45" s="13" t="s">
        <v>14</v>
      </c>
      <c r="C45" s="14">
        <v>332.16000000000008</v>
      </c>
    </row>
    <row r="46" spans="2:3" x14ac:dyDescent="0.25">
      <c r="B46" s="15" t="s">
        <v>109</v>
      </c>
      <c r="C46" s="16">
        <v>287.85000000000008</v>
      </c>
    </row>
    <row r="47" spans="2:3" x14ac:dyDescent="0.25">
      <c r="B47" s="13" t="s">
        <v>93</v>
      </c>
      <c r="C47" s="14">
        <v>164.01599999999999</v>
      </c>
    </row>
    <row r="48" spans="2:3" x14ac:dyDescent="0.25">
      <c r="B48" s="15" t="s">
        <v>64</v>
      </c>
      <c r="C48" s="16">
        <v>163.78200000000001</v>
      </c>
    </row>
    <row r="49" spans="2:3" x14ac:dyDescent="0.25">
      <c r="B49" s="13" t="s">
        <v>163</v>
      </c>
      <c r="C49" s="14">
        <v>132</v>
      </c>
    </row>
    <row r="50" spans="2:3" x14ac:dyDescent="0.25">
      <c r="B50" s="15" t="s">
        <v>222</v>
      </c>
      <c r="C50" s="16">
        <v>127.00800000000001</v>
      </c>
    </row>
    <row r="51" spans="2:3" x14ac:dyDescent="0.25">
      <c r="B51" s="13" t="s">
        <v>229</v>
      </c>
      <c r="C51" s="14">
        <v>124.74000000000001</v>
      </c>
    </row>
    <row r="52" spans="2:3" x14ac:dyDescent="0.25">
      <c r="B52" s="15" t="s">
        <v>245</v>
      </c>
      <c r="C52" s="16">
        <v>77.760000000000005</v>
      </c>
    </row>
    <row r="53" spans="2:3" x14ac:dyDescent="0.25">
      <c r="B53" s="13" t="s">
        <v>173</v>
      </c>
      <c r="C53" s="14">
        <v>54.024000000000001</v>
      </c>
    </row>
    <row r="54" spans="2:3" x14ac:dyDescent="0.25">
      <c r="B54" s="15" t="s">
        <v>126</v>
      </c>
      <c r="C54" s="16">
        <v>49.6</v>
      </c>
    </row>
    <row r="55" spans="2:3" x14ac:dyDescent="0.25">
      <c r="B55" s="13" t="s">
        <v>248</v>
      </c>
      <c r="C55" s="14">
        <v>25.92</v>
      </c>
    </row>
    <row r="56" spans="2:3" x14ac:dyDescent="0.25">
      <c r="B56" s="15" t="s">
        <v>66</v>
      </c>
      <c r="C56" s="16">
        <v>24</v>
      </c>
    </row>
    <row r="57" spans="2:3" x14ac:dyDescent="0.25">
      <c r="B57" s="13" t="s">
        <v>110</v>
      </c>
      <c r="C57" s="14">
        <v>22.5</v>
      </c>
    </row>
    <row r="58" spans="2:3" ht="15.75" thickBot="1" x14ac:dyDescent="0.3">
      <c r="B58" s="10" t="s">
        <v>57</v>
      </c>
      <c r="C58" s="11">
        <f>SUM(C5:C57)</f>
        <v>216148.99816200009</v>
      </c>
    </row>
    <row r="59" spans="2:3" ht="15.75" thickTop="1" x14ac:dyDescent="0.25"/>
  </sheetData>
  <mergeCells count="3">
    <mergeCell ref="B1:C1"/>
    <mergeCell ref="B2:C2"/>
    <mergeCell ref="B3:C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D467"/>
  <sheetViews>
    <sheetView showGridLines="0" workbookViewId="0">
      <pane ySplit="4" topLeftCell="A450" activePane="bottomLeft" state="frozen"/>
      <selection pane="bottomLeft" activeCell="D467" sqref="D467"/>
    </sheetView>
  </sheetViews>
  <sheetFormatPr baseColWidth="10" defaultRowHeight="15" x14ac:dyDescent="0.25"/>
  <cols>
    <col min="1" max="1" width="12.7109375" customWidth="1"/>
    <col min="2" max="2" width="20.28515625" style="2" customWidth="1"/>
    <col min="3" max="3" width="54.7109375" style="2" customWidth="1"/>
    <col min="4" max="4" width="12.7109375" style="3" customWidth="1"/>
  </cols>
  <sheetData>
    <row r="1" spans="2:4" ht="16.5" thickTop="1" thickBot="1" x14ac:dyDescent="0.3">
      <c r="B1" s="160" t="s">
        <v>249</v>
      </c>
      <c r="C1" s="161"/>
      <c r="D1" s="162"/>
    </row>
    <row r="2" spans="2:4" ht="17.25" thickTop="1" thickBot="1" x14ac:dyDescent="0.3">
      <c r="B2" s="163" t="s">
        <v>94</v>
      </c>
      <c r="C2" s="164"/>
      <c r="D2" s="165"/>
    </row>
    <row r="3" spans="2:4" ht="15.75" thickTop="1" x14ac:dyDescent="0.25">
      <c r="B3" s="166" t="s">
        <v>1</v>
      </c>
      <c r="C3" s="167"/>
      <c r="D3" s="168"/>
    </row>
    <row r="4" spans="2:4" x14ac:dyDescent="0.25">
      <c r="B4" s="125" t="s">
        <v>226</v>
      </c>
      <c r="C4" s="12" t="s">
        <v>227</v>
      </c>
      <c r="D4" s="126" t="s">
        <v>228</v>
      </c>
    </row>
    <row r="5" spans="2:4" x14ac:dyDescent="0.25">
      <c r="B5" s="127" t="s">
        <v>67</v>
      </c>
      <c r="C5" s="85" t="s">
        <v>11</v>
      </c>
      <c r="D5" s="128">
        <v>926.36799999999971</v>
      </c>
    </row>
    <row r="6" spans="2:4" x14ac:dyDescent="0.25">
      <c r="B6" s="129"/>
      <c r="C6" s="85" t="s">
        <v>18</v>
      </c>
      <c r="D6" s="128">
        <v>558.78600000000006</v>
      </c>
    </row>
    <row r="7" spans="2:4" x14ac:dyDescent="0.25">
      <c r="B7" s="129"/>
      <c r="C7" s="85" t="s">
        <v>41</v>
      </c>
      <c r="D7" s="128">
        <v>310.39200000000011</v>
      </c>
    </row>
    <row r="8" spans="2:4" x14ac:dyDescent="0.25">
      <c r="B8" s="129"/>
      <c r="C8" s="85" t="s">
        <v>20</v>
      </c>
      <c r="D8" s="128">
        <v>280.99200000000008</v>
      </c>
    </row>
    <row r="9" spans="2:4" x14ac:dyDescent="0.25">
      <c r="B9" s="129"/>
      <c r="C9" s="85" t="s">
        <v>17</v>
      </c>
      <c r="D9" s="128">
        <v>249.48000000000005</v>
      </c>
    </row>
    <row r="10" spans="2:4" x14ac:dyDescent="0.25">
      <c r="B10" s="129"/>
      <c r="C10" s="85" t="s">
        <v>19</v>
      </c>
      <c r="D10" s="128">
        <v>234.297</v>
      </c>
    </row>
    <row r="11" spans="2:4" x14ac:dyDescent="0.25">
      <c r="B11" s="129"/>
      <c r="C11" s="85" t="s">
        <v>16</v>
      </c>
      <c r="D11" s="128">
        <v>225.58799999999999</v>
      </c>
    </row>
    <row r="12" spans="2:4" x14ac:dyDescent="0.25">
      <c r="B12" s="129"/>
      <c r="C12" s="85" t="s">
        <v>63</v>
      </c>
      <c r="D12" s="128">
        <v>207.36000000000007</v>
      </c>
    </row>
    <row r="13" spans="2:4" x14ac:dyDescent="0.25">
      <c r="B13" s="129"/>
      <c r="C13" s="85" t="s">
        <v>36</v>
      </c>
      <c r="D13" s="128">
        <v>197.17200000000003</v>
      </c>
    </row>
    <row r="14" spans="2:4" x14ac:dyDescent="0.25">
      <c r="B14" s="129"/>
      <c r="C14" s="85" t="s">
        <v>9</v>
      </c>
      <c r="D14" s="128">
        <v>179.172</v>
      </c>
    </row>
    <row r="15" spans="2:4" x14ac:dyDescent="0.25">
      <c r="B15" s="129"/>
      <c r="C15" s="85" t="s">
        <v>12</v>
      </c>
      <c r="D15" s="128">
        <v>177.3</v>
      </c>
    </row>
    <row r="16" spans="2:4" x14ac:dyDescent="0.25">
      <c r="B16" s="129"/>
      <c r="C16" s="85" t="s">
        <v>7</v>
      </c>
      <c r="D16" s="128">
        <v>129.60000000000002</v>
      </c>
    </row>
    <row r="17" spans="2:4" x14ac:dyDescent="0.25">
      <c r="B17" s="129"/>
      <c r="C17" s="85" t="s">
        <v>15</v>
      </c>
      <c r="D17" s="128">
        <v>77.760000000000005</v>
      </c>
    </row>
    <row r="18" spans="2:4" x14ac:dyDescent="0.25">
      <c r="B18" s="129"/>
      <c r="C18" s="85" t="s">
        <v>43</v>
      </c>
      <c r="D18" s="128">
        <v>25.92</v>
      </c>
    </row>
    <row r="19" spans="2:4" x14ac:dyDescent="0.25">
      <c r="B19" s="130" t="s">
        <v>95</v>
      </c>
      <c r="C19" s="117"/>
      <c r="D19" s="131">
        <v>3780.1870000000004</v>
      </c>
    </row>
    <row r="20" spans="2:4" x14ac:dyDescent="0.25">
      <c r="B20" s="129" t="s">
        <v>68</v>
      </c>
      <c r="C20" s="85" t="s">
        <v>5</v>
      </c>
      <c r="D20" s="128">
        <v>1270.0800000000002</v>
      </c>
    </row>
    <row r="21" spans="2:4" x14ac:dyDescent="0.25">
      <c r="B21" s="129"/>
      <c r="C21" s="85" t="s">
        <v>11</v>
      </c>
      <c r="D21" s="128">
        <v>637.31999999999982</v>
      </c>
    </row>
    <row r="22" spans="2:4" x14ac:dyDescent="0.25">
      <c r="B22" s="129"/>
      <c r="C22" s="85" t="s">
        <v>59</v>
      </c>
      <c r="D22" s="128">
        <v>422.42400000000009</v>
      </c>
    </row>
    <row r="23" spans="2:4" ht="15" customHeight="1" x14ac:dyDescent="0.25">
      <c r="B23" s="129"/>
      <c r="C23" s="85" t="s">
        <v>18</v>
      </c>
      <c r="D23" s="128">
        <v>165.054</v>
      </c>
    </row>
    <row r="24" spans="2:4" ht="15" customHeight="1" x14ac:dyDescent="0.25">
      <c r="B24" s="129"/>
      <c r="C24" s="85" t="s">
        <v>229</v>
      </c>
      <c r="D24" s="128">
        <v>124.74000000000001</v>
      </c>
    </row>
    <row r="25" spans="2:4" ht="15" customHeight="1" x14ac:dyDescent="0.25">
      <c r="B25" s="129"/>
      <c r="C25" s="85" t="s">
        <v>8</v>
      </c>
      <c r="D25" s="128">
        <v>116.80200000000002</v>
      </c>
    </row>
    <row r="26" spans="2:4" ht="15" customHeight="1" x14ac:dyDescent="0.25">
      <c r="B26" s="129"/>
      <c r="C26" s="85" t="s">
        <v>12</v>
      </c>
      <c r="D26" s="128">
        <v>74.52000000000001</v>
      </c>
    </row>
    <row r="27" spans="2:4" x14ac:dyDescent="0.25">
      <c r="B27" s="129"/>
      <c r="C27" s="85" t="s">
        <v>36</v>
      </c>
      <c r="D27" s="128">
        <v>25.596</v>
      </c>
    </row>
    <row r="28" spans="2:4" ht="15" customHeight="1" x14ac:dyDescent="0.25">
      <c r="B28" s="130" t="s">
        <v>96</v>
      </c>
      <c r="C28" s="117"/>
      <c r="D28" s="131">
        <v>2836.5360000000005</v>
      </c>
    </row>
    <row r="29" spans="2:4" ht="15" customHeight="1" x14ac:dyDescent="0.25">
      <c r="B29" s="129" t="s">
        <v>97</v>
      </c>
      <c r="C29" s="85" t="s">
        <v>39</v>
      </c>
      <c r="D29" s="128">
        <v>288</v>
      </c>
    </row>
    <row r="30" spans="2:4" ht="15" customHeight="1" x14ac:dyDescent="0.25">
      <c r="B30" s="129"/>
      <c r="C30" s="85" t="s">
        <v>11</v>
      </c>
      <c r="D30" s="128">
        <v>120</v>
      </c>
    </row>
    <row r="31" spans="2:4" ht="15" customHeight="1" x14ac:dyDescent="0.25">
      <c r="B31" s="129"/>
      <c r="C31" s="85" t="s">
        <v>43</v>
      </c>
      <c r="D31" s="128">
        <v>98.4</v>
      </c>
    </row>
    <row r="32" spans="2:4" ht="15" customHeight="1" x14ac:dyDescent="0.25">
      <c r="B32" s="129"/>
      <c r="C32" s="85" t="s">
        <v>36</v>
      </c>
      <c r="D32" s="128">
        <v>72</v>
      </c>
    </row>
    <row r="33" spans="2:4" ht="15" customHeight="1" x14ac:dyDescent="0.25">
      <c r="B33" s="129"/>
      <c r="C33" s="85" t="s">
        <v>5</v>
      </c>
      <c r="D33" s="128">
        <v>72</v>
      </c>
    </row>
    <row r="34" spans="2:4" ht="15" customHeight="1" x14ac:dyDescent="0.25">
      <c r="B34" s="129"/>
      <c r="C34" s="85" t="s">
        <v>50</v>
      </c>
      <c r="D34" s="128">
        <v>57.6</v>
      </c>
    </row>
    <row r="35" spans="2:4" ht="15" customHeight="1" x14ac:dyDescent="0.25">
      <c r="B35" s="129"/>
      <c r="C35" s="85" t="s">
        <v>14</v>
      </c>
      <c r="D35" s="128">
        <v>48</v>
      </c>
    </row>
    <row r="36" spans="2:4" ht="15" customHeight="1" x14ac:dyDescent="0.25">
      <c r="B36" s="129"/>
      <c r="C36" s="85" t="s">
        <v>10</v>
      </c>
      <c r="D36" s="128">
        <v>24</v>
      </c>
    </row>
    <row r="37" spans="2:4" x14ac:dyDescent="0.25">
      <c r="B37" s="129"/>
      <c r="C37" s="85" t="s">
        <v>15</v>
      </c>
      <c r="D37" s="128">
        <v>12.96</v>
      </c>
    </row>
    <row r="38" spans="2:4" ht="15" customHeight="1" x14ac:dyDescent="0.25">
      <c r="B38" s="130" t="s">
        <v>98</v>
      </c>
      <c r="C38" s="117"/>
      <c r="D38" s="131">
        <v>792.96</v>
      </c>
    </row>
    <row r="39" spans="2:4" x14ac:dyDescent="0.25">
      <c r="B39" s="129" t="s">
        <v>99</v>
      </c>
      <c r="C39" s="85" t="s">
        <v>36</v>
      </c>
      <c r="D39" s="128">
        <v>24.462</v>
      </c>
    </row>
    <row r="40" spans="2:4" ht="15" customHeight="1" x14ac:dyDescent="0.25">
      <c r="B40" s="130" t="s">
        <v>100</v>
      </c>
      <c r="C40" s="117"/>
      <c r="D40" s="131">
        <v>24.462</v>
      </c>
    </row>
    <row r="41" spans="2:4" x14ac:dyDescent="0.25">
      <c r="B41" s="129" t="s">
        <v>101</v>
      </c>
      <c r="C41" s="85" t="s">
        <v>15</v>
      </c>
      <c r="D41" s="128">
        <v>72</v>
      </c>
    </row>
    <row r="42" spans="2:4" ht="15" customHeight="1" x14ac:dyDescent="0.25">
      <c r="B42" s="130" t="s">
        <v>102</v>
      </c>
      <c r="C42" s="117"/>
      <c r="D42" s="131">
        <v>72</v>
      </c>
    </row>
    <row r="43" spans="2:4" ht="15" customHeight="1" x14ac:dyDescent="0.25">
      <c r="B43" s="129" t="s">
        <v>69</v>
      </c>
      <c r="C43" s="85" t="s">
        <v>9</v>
      </c>
      <c r="D43" s="128">
        <v>102.70800000000001</v>
      </c>
    </row>
    <row r="44" spans="2:4" ht="15" customHeight="1" x14ac:dyDescent="0.25">
      <c r="B44" s="129"/>
      <c r="C44" s="85" t="s">
        <v>12</v>
      </c>
      <c r="D44" s="128">
        <v>96</v>
      </c>
    </row>
    <row r="45" spans="2:4" x14ac:dyDescent="0.25">
      <c r="B45" s="129"/>
      <c r="C45" s="85" t="s">
        <v>43</v>
      </c>
      <c r="D45" s="128">
        <v>67.391999999999996</v>
      </c>
    </row>
    <row r="46" spans="2:4" ht="15" customHeight="1" x14ac:dyDescent="0.25">
      <c r="B46" s="129"/>
      <c r="C46" s="85" t="s">
        <v>15</v>
      </c>
      <c r="D46" s="128">
        <v>25.92</v>
      </c>
    </row>
    <row r="47" spans="2:4" ht="15" customHeight="1" x14ac:dyDescent="0.25">
      <c r="B47" s="130" t="s">
        <v>103</v>
      </c>
      <c r="C47" s="117"/>
      <c r="D47" s="131">
        <v>292.02000000000004</v>
      </c>
    </row>
    <row r="48" spans="2:4" x14ac:dyDescent="0.25">
      <c r="B48" s="129" t="s">
        <v>70</v>
      </c>
      <c r="C48" s="85" t="s">
        <v>11</v>
      </c>
      <c r="D48" s="128">
        <v>156.96</v>
      </c>
    </row>
    <row r="49" spans="2:4" ht="15" customHeight="1" x14ac:dyDescent="0.25">
      <c r="B49" s="129"/>
      <c r="C49" s="85" t="s">
        <v>12</v>
      </c>
      <c r="D49" s="128">
        <v>95.238</v>
      </c>
    </row>
    <row r="50" spans="2:4" x14ac:dyDescent="0.25">
      <c r="B50" s="129"/>
      <c r="C50" s="85" t="s">
        <v>13</v>
      </c>
      <c r="D50" s="128">
        <v>23.1</v>
      </c>
    </row>
    <row r="51" spans="2:4" ht="15" customHeight="1" x14ac:dyDescent="0.25">
      <c r="B51" s="130" t="s">
        <v>104</v>
      </c>
      <c r="C51" s="117"/>
      <c r="D51" s="131">
        <v>275.298</v>
      </c>
    </row>
    <row r="52" spans="2:4" ht="15" customHeight="1" x14ac:dyDescent="0.25">
      <c r="B52" s="129" t="s">
        <v>105</v>
      </c>
      <c r="C52" s="85" t="s">
        <v>36</v>
      </c>
      <c r="D52" s="128">
        <v>23.400000000000002</v>
      </c>
    </row>
    <row r="53" spans="2:4" ht="15" customHeight="1" x14ac:dyDescent="0.25">
      <c r="B53" s="130" t="s">
        <v>106</v>
      </c>
      <c r="C53" s="117"/>
      <c r="D53" s="131">
        <v>23.400000000000002</v>
      </c>
    </row>
    <row r="54" spans="2:4" x14ac:dyDescent="0.25">
      <c r="B54" s="129" t="s">
        <v>71</v>
      </c>
      <c r="C54" s="85" t="s">
        <v>19</v>
      </c>
      <c r="D54" s="128">
        <v>314.74800000000005</v>
      </c>
    </row>
    <row r="55" spans="2:4" ht="15" customHeight="1" x14ac:dyDescent="0.25">
      <c r="B55" s="129"/>
      <c r="C55" s="85" t="s">
        <v>18</v>
      </c>
      <c r="D55" s="128">
        <v>229.06799999999998</v>
      </c>
    </row>
    <row r="56" spans="2:4" ht="15" customHeight="1" x14ac:dyDescent="0.25">
      <c r="B56" s="129"/>
      <c r="C56" s="85" t="s">
        <v>36</v>
      </c>
      <c r="D56" s="128">
        <v>25.596</v>
      </c>
    </row>
    <row r="57" spans="2:4" ht="15" customHeight="1" x14ac:dyDescent="0.25">
      <c r="B57" s="130" t="s">
        <v>107</v>
      </c>
      <c r="C57" s="117"/>
      <c r="D57" s="131">
        <v>569.41200000000003</v>
      </c>
    </row>
    <row r="58" spans="2:4" ht="15" customHeight="1" x14ac:dyDescent="0.25">
      <c r="B58" s="129" t="s">
        <v>108</v>
      </c>
      <c r="C58" s="85" t="s">
        <v>5</v>
      </c>
      <c r="D58" s="128">
        <v>2504.6754999999985</v>
      </c>
    </row>
    <row r="59" spans="2:4" ht="15" customHeight="1" x14ac:dyDescent="0.25">
      <c r="B59" s="129"/>
      <c r="C59" s="85" t="s">
        <v>11</v>
      </c>
      <c r="D59" s="128">
        <v>1176.7860000000001</v>
      </c>
    </row>
    <row r="60" spans="2:4" ht="15" customHeight="1" x14ac:dyDescent="0.25">
      <c r="B60" s="129"/>
      <c r="C60" s="85" t="s">
        <v>18</v>
      </c>
      <c r="D60" s="128">
        <v>566.40600000000006</v>
      </c>
    </row>
    <row r="61" spans="2:4" ht="15" customHeight="1" x14ac:dyDescent="0.25">
      <c r="B61" s="129"/>
      <c r="C61" s="85" t="s">
        <v>8</v>
      </c>
      <c r="D61" s="128">
        <v>446.52999999999992</v>
      </c>
    </row>
    <row r="62" spans="2:4" ht="15" customHeight="1" x14ac:dyDescent="0.25">
      <c r="B62" s="129"/>
      <c r="C62" s="85" t="s">
        <v>51</v>
      </c>
      <c r="D62" s="128">
        <v>303.24119999999994</v>
      </c>
    </row>
    <row r="63" spans="2:4" ht="15" customHeight="1" x14ac:dyDescent="0.25">
      <c r="B63" s="129"/>
      <c r="C63" s="85" t="s">
        <v>109</v>
      </c>
      <c r="D63" s="128">
        <v>287.85000000000008</v>
      </c>
    </row>
    <row r="64" spans="2:4" ht="15" customHeight="1" x14ac:dyDescent="0.25">
      <c r="B64" s="129"/>
      <c r="C64" s="85" t="s">
        <v>17</v>
      </c>
      <c r="D64" s="128">
        <v>281.10000000000002</v>
      </c>
    </row>
    <row r="65" spans="2:4" ht="15" customHeight="1" x14ac:dyDescent="0.25">
      <c r="B65" s="129"/>
      <c r="C65" s="85" t="s">
        <v>36</v>
      </c>
      <c r="D65" s="128">
        <v>243.98400000000001</v>
      </c>
    </row>
    <row r="66" spans="2:4" ht="15" customHeight="1" x14ac:dyDescent="0.25">
      <c r="B66" s="129"/>
      <c r="C66" s="85" t="s">
        <v>6</v>
      </c>
      <c r="D66" s="128">
        <v>241.98600000000005</v>
      </c>
    </row>
    <row r="67" spans="2:4" ht="15" customHeight="1" x14ac:dyDescent="0.25">
      <c r="B67" s="129"/>
      <c r="C67" s="85" t="s">
        <v>7</v>
      </c>
      <c r="D67" s="128">
        <v>232.19999999999996</v>
      </c>
    </row>
    <row r="68" spans="2:4" ht="15" customHeight="1" x14ac:dyDescent="0.25">
      <c r="B68" s="129"/>
      <c r="C68" s="85" t="s">
        <v>10</v>
      </c>
      <c r="D68" s="128">
        <v>221.10000000000002</v>
      </c>
    </row>
    <row r="69" spans="2:4" ht="15" customHeight="1" x14ac:dyDescent="0.25">
      <c r="B69" s="129"/>
      <c r="C69" s="85" t="s">
        <v>9</v>
      </c>
      <c r="D69" s="128">
        <v>173.42399999999998</v>
      </c>
    </row>
    <row r="70" spans="2:4" ht="15" customHeight="1" x14ac:dyDescent="0.25">
      <c r="B70" s="129"/>
      <c r="C70" s="85" t="s">
        <v>37</v>
      </c>
      <c r="D70" s="128">
        <v>113.4</v>
      </c>
    </row>
    <row r="71" spans="2:4" ht="15" customHeight="1" x14ac:dyDescent="0.25">
      <c r="B71" s="129"/>
      <c r="C71" s="85" t="s">
        <v>16</v>
      </c>
      <c r="D71" s="128">
        <v>111</v>
      </c>
    </row>
    <row r="72" spans="2:4" ht="15" customHeight="1" x14ac:dyDescent="0.25">
      <c r="B72" s="129"/>
      <c r="C72" s="85" t="s">
        <v>40</v>
      </c>
      <c r="D72" s="128">
        <v>90.600000000000009</v>
      </c>
    </row>
    <row r="73" spans="2:4" ht="15" customHeight="1" x14ac:dyDescent="0.25">
      <c r="B73" s="129"/>
      <c r="C73" s="85" t="s">
        <v>12</v>
      </c>
      <c r="D73" s="128">
        <v>90.600000000000009</v>
      </c>
    </row>
    <row r="74" spans="2:4" ht="15" customHeight="1" x14ac:dyDescent="0.25">
      <c r="B74" s="129"/>
      <c r="C74" s="85" t="s">
        <v>44</v>
      </c>
      <c r="D74" s="128">
        <v>85.5</v>
      </c>
    </row>
    <row r="75" spans="2:4" ht="15" customHeight="1" x14ac:dyDescent="0.25">
      <c r="B75" s="129"/>
      <c r="C75" s="85" t="s">
        <v>61</v>
      </c>
      <c r="D75" s="128">
        <v>69</v>
      </c>
    </row>
    <row r="76" spans="2:4" ht="15" customHeight="1" x14ac:dyDescent="0.25">
      <c r="B76" s="129"/>
      <c r="C76" s="85" t="s">
        <v>42</v>
      </c>
      <c r="D76" s="128">
        <v>64.800000000000011</v>
      </c>
    </row>
    <row r="77" spans="2:4" x14ac:dyDescent="0.25">
      <c r="B77" s="129"/>
      <c r="C77" s="85" t="s">
        <v>50</v>
      </c>
      <c r="D77" s="128">
        <v>48</v>
      </c>
    </row>
    <row r="78" spans="2:4" ht="15" customHeight="1" x14ac:dyDescent="0.25">
      <c r="B78" s="129"/>
      <c r="C78" s="85" t="s">
        <v>62</v>
      </c>
      <c r="D78" s="128">
        <v>23.400000000000002</v>
      </c>
    </row>
    <row r="79" spans="2:4" ht="15" customHeight="1" x14ac:dyDescent="0.25">
      <c r="B79" s="129"/>
      <c r="C79" s="85" t="s">
        <v>92</v>
      </c>
      <c r="D79" s="128">
        <v>22.5</v>
      </c>
    </row>
    <row r="80" spans="2:4" ht="15" customHeight="1" x14ac:dyDescent="0.25">
      <c r="B80" s="129"/>
      <c r="C80" s="85" t="s">
        <v>110</v>
      </c>
      <c r="D80" s="128">
        <v>22.5</v>
      </c>
    </row>
    <row r="81" spans="2:4" ht="15" customHeight="1" x14ac:dyDescent="0.25">
      <c r="B81" s="129"/>
      <c r="C81" s="85" t="s">
        <v>15</v>
      </c>
      <c r="D81" s="128">
        <v>21</v>
      </c>
    </row>
    <row r="82" spans="2:4" ht="15" customHeight="1" x14ac:dyDescent="0.25">
      <c r="B82" s="130" t="s">
        <v>111</v>
      </c>
      <c r="C82" s="117"/>
      <c r="D82" s="131">
        <v>7441.582699999999</v>
      </c>
    </row>
    <row r="83" spans="2:4" ht="15" customHeight="1" x14ac:dyDescent="0.25">
      <c r="B83" s="129" t="s">
        <v>112</v>
      </c>
      <c r="C83" s="85" t="s">
        <v>5</v>
      </c>
      <c r="D83" s="128">
        <v>1839.5519999999997</v>
      </c>
    </row>
    <row r="84" spans="2:4" ht="15" customHeight="1" x14ac:dyDescent="0.25">
      <c r="B84" s="129"/>
      <c r="C84" s="85" t="s">
        <v>6</v>
      </c>
      <c r="D84" s="128">
        <v>1386</v>
      </c>
    </row>
    <row r="85" spans="2:4" ht="15" customHeight="1" x14ac:dyDescent="0.25">
      <c r="B85" s="129"/>
      <c r="C85" s="85" t="s">
        <v>7</v>
      </c>
      <c r="D85" s="128">
        <v>483</v>
      </c>
    </row>
    <row r="86" spans="2:4" ht="15" customHeight="1" x14ac:dyDescent="0.25">
      <c r="B86" s="129"/>
      <c r="C86" s="85" t="s">
        <v>9</v>
      </c>
      <c r="D86" s="128">
        <v>192</v>
      </c>
    </row>
    <row r="87" spans="2:4" ht="15" customHeight="1" x14ac:dyDescent="0.25">
      <c r="B87" s="129"/>
      <c r="C87" s="85" t="s">
        <v>10</v>
      </c>
      <c r="D87" s="128">
        <v>174</v>
      </c>
    </row>
    <row r="88" spans="2:4" ht="15" customHeight="1" x14ac:dyDescent="0.25">
      <c r="B88" s="129"/>
      <c r="C88" s="85" t="s">
        <v>18</v>
      </c>
      <c r="D88" s="128">
        <v>168</v>
      </c>
    </row>
    <row r="89" spans="2:4" ht="15" customHeight="1" x14ac:dyDescent="0.25">
      <c r="B89" s="129"/>
      <c r="C89" s="85" t="s">
        <v>13</v>
      </c>
      <c r="D89" s="128">
        <v>144</v>
      </c>
    </row>
    <row r="90" spans="2:4" ht="15" customHeight="1" x14ac:dyDescent="0.25">
      <c r="B90" s="129"/>
      <c r="C90" s="85" t="s">
        <v>8</v>
      </c>
      <c r="D90" s="128">
        <v>136.08000000000001</v>
      </c>
    </row>
    <row r="91" spans="2:4" x14ac:dyDescent="0.25">
      <c r="B91" s="129"/>
      <c r="C91" s="85" t="s">
        <v>12</v>
      </c>
      <c r="D91" s="128">
        <v>121.92</v>
      </c>
    </row>
    <row r="92" spans="2:4" ht="15" customHeight="1" x14ac:dyDescent="0.25">
      <c r="B92" s="129"/>
      <c r="C92" s="85" t="s">
        <v>16</v>
      </c>
      <c r="D92" s="128">
        <v>48</v>
      </c>
    </row>
    <row r="93" spans="2:4" ht="15" customHeight="1" x14ac:dyDescent="0.25">
      <c r="B93" s="129"/>
      <c r="C93" s="85" t="s">
        <v>17</v>
      </c>
      <c r="D93" s="128">
        <v>47.85</v>
      </c>
    </row>
    <row r="94" spans="2:4" ht="15" customHeight="1" x14ac:dyDescent="0.25">
      <c r="B94" s="129"/>
      <c r="C94" s="85" t="s">
        <v>19</v>
      </c>
      <c r="D94" s="128">
        <v>23.652000000000001</v>
      </c>
    </row>
    <row r="95" spans="2:4" x14ac:dyDescent="0.25">
      <c r="B95" s="129"/>
      <c r="C95" s="85" t="s">
        <v>20</v>
      </c>
      <c r="D95" s="128">
        <v>21</v>
      </c>
    </row>
    <row r="96" spans="2:4" ht="15" customHeight="1" x14ac:dyDescent="0.25">
      <c r="B96" s="129"/>
      <c r="C96" s="85" t="s">
        <v>44</v>
      </c>
      <c r="D96" s="128">
        <v>21</v>
      </c>
    </row>
    <row r="97" spans="2:4" ht="15" customHeight="1" x14ac:dyDescent="0.25">
      <c r="B97" s="130" t="s">
        <v>113</v>
      </c>
      <c r="C97" s="117"/>
      <c r="D97" s="131">
        <v>4806.0540000000001</v>
      </c>
    </row>
    <row r="98" spans="2:4" ht="15" customHeight="1" x14ac:dyDescent="0.25">
      <c r="B98" s="129" t="s">
        <v>114</v>
      </c>
      <c r="C98" s="85" t="s">
        <v>5</v>
      </c>
      <c r="D98" s="128">
        <v>206.06399999999996</v>
      </c>
    </row>
    <row r="99" spans="2:4" x14ac:dyDescent="0.25">
      <c r="B99" s="129"/>
      <c r="C99" s="85" t="s">
        <v>11</v>
      </c>
      <c r="D99" s="128">
        <v>129.60000000000002</v>
      </c>
    </row>
    <row r="100" spans="2:4" ht="15" customHeight="1" x14ac:dyDescent="0.25">
      <c r="B100" s="129"/>
      <c r="C100" s="85" t="s">
        <v>12</v>
      </c>
      <c r="D100" s="128">
        <v>103.68</v>
      </c>
    </row>
    <row r="101" spans="2:4" ht="15" customHeight="1" x14ac:dyDescent="0.25">
      <c r="B101" s="130" t="s">
        <v>115</v>
      </c>
      <c r="C101" s="117"/>
      <c r="D101" s="131">
        <v>439.34399999999999</v>
      </c>
    </row>
    <row r="102" spans="2:4" ht="15" customHeight="1" x14ac:dyDescent="0.25">
      <c r="B102" s="129" t="s">
        <v>72</v>
      </c>
      <c r="C102" s="85" t="s">
        <v>18</v>
      </c>
      <c r="D102" s="128">
        <v>287.10000000000002</v>
      </c>
    </row>
    <row r="103" spans="2:4" x14ac:dyDescent="0.25">
      <c r="B103" s="129"/>
      <c r="C103" s="85" t="s">
        <v>13</v>
      </c>
      <c r="D103" s="128">
        <v>121.08600000000001</v>
      </c>
    </row>
    <row r="104" spans="2:4" ht="15" customHeight="1" x14ac:dyDescent="0.25">
      <c r="B104" s="129"/>
      <c r="C104" s="85" t="s">
        <v>16</v>
      </c>
      <c r="D104" s="128">
        <v>101.08800000000001</v>
      </c>
    </row>
    <row r="105" spans="2:4" ht="15" customHeight="1" x14ac:dyDescent="0.25">
      <c r="B105" s="130" t="s">
        <v>116</v>
      </c>
      <c r="C105" s="117"/>
      <c r="D105" s="131">
        <v>509.27400000000006</v>
      </c>
    </row>
    <row r="106" spans="2:4" ht="15" customHeight="1" x14ac:dyDescent="0.25">
      <c r="B106" s="129" t="s">
        <v>73</v>
      </c>
      <c r="C106" s="85" t="s">
        <v>51</v>
      </c>
      <c r="D106" s="128">
        <v>815.73</v>
      </c>
    </row>
    <row r="107" spans="2:4" ht="15" customHeight="1" x14ac:dyDescent="0.25">
      <c r="B107" s="129"/>
      <c r="C107" s="85" t="s">
        <v>11</v>
      </c>
      <c r="D107" s="128">
        <v>414.60000000000008</v>
      </c>
    </row>
    <row r="108" spans="2:4" ht="15" customHeight="1" x14ac:dyDescent="0.25">
      <c r="B108" s="129"/>
      <c r="C108" s="85" t="s">
        <v>6</v>
      </c>
      <c r="D108" s="128">
        <v>92.64</v>
      </c>
    </row>
    <row r="109" spans="2:4" ht="15" customHeight="1" x14ac:dyDescent="0.25">
      <c r="B109" s="129"/>
      <c r="C109" s="85" t="s">
        <v>7</v>
      </c>
      <c r="D109" s="128">
        <v>86.4</v>
      </c>
    </row>
    <row r="110" spans="2:4" ht="15" customHeight="1" x14ac:dyDescent="0.25">
      <c r="B110" s="130" t="s">
        <v>117</v>
      </c>
      <c r="C110" s="117"/>
      <c r="D110" s="131">
        <v>1409.3700000000001</v>
      </c>
    </row>
    <row r="111" spans="2:4" x14ac:dyDescent="0.25">
      <c r="B111" s="129" t="s">
        <v>118</v>
      </c>
      <c r="C111" s="85" t="s">
        <v>10</v>
      </c>
      <c r="D111" s="128">
        <v>166.95</v>
      </c>
    </row>
    <row r="112" spans="2:4" ht="15" customHeight="1" x14ac:dyDescent="0.25">
      <c r="B112" s="129"/>
      <c r="C112" s="85" t="s">
        <v>60</v>
      </c>
      <c r="D112" s="128">
        <v>96</v>
      </c>
    </row>
    <row r="113" spans="2:4" ht="15" customHeight="1" x14ac:dyDescent="0.25">
      <c r="B113" s="129"/>
      <c r="C113" s="85" t="s">
        <v>11</v>
      </c>
      <c r="D113" s="128">
        <v>72</v>
      </c>
    </row>
    <row r="114" spans="2:4" ht="15" customHeight="1" x14ac:dyDescent="0.25">
      <c r="B114" s="129"/>
      <c r="C114" s="85" t="s">
        <v>39</v>
      </c>
      <c r="D114" s="128">
        <v>48</v>
      </c>
    </row>
    <row r="115" spans="2:4" x14ac:dyDescent="0.25">
      <c r="B115" s="129"/>
      <c r="C115" s="85" t="s">
        <v>63</v>
      </c>
      <c r="D115" s="128">
        <v>25.92</v>
      </c>
    </row>
    <row r="116" spans="2:4" ht="15" customHeight="1" x14ac:dyDescent="0.25">
      <c r="B116" s="129"/>
      <c r="C116" s="85" t="s">
        <v>9</v>
      </c>
      <c r="D116" s="128">
        <v>24</v>
      </c>
    </row>
    <row r="117" spans="2:4" ht="15" customHeight="1" x14ac:dyDescent="0.25">
      <c r="B117" s="129"/>
      <c r="C117" s="85" t="s">
        <v>15</v>
      </c>
      <c r="D117" s="128">
        <v>12.672000000000001</v>
      </c>
    </row>
    <row r="118" spans="2:4" ht="15" customHeight="1" x14ac:dyDescent="0.25">
      <c r="B118" s="130" t="s">
        <v>119</v>
      </c>
      <c r="C118" s="117"/>
      <c r="D118" s="131">
        <v>445.54200000000003</v>
      </c>
    </row>
    <row r="119" spans="2:4" ht="15" customHeight="1" x14ac:dyDescent="0.25">
      <c r="B119" s="129" t="s">
        <v>74</v>
      </c>
      <c r="C119" s="85" t="s">
        <v>12</v>
      </c>
      <c r="D119" s="128">
        <v>281.88</v>
      </c>
    </row>
    <row r="120" spans="2:4" ht="15" customHeight="1" x14ac:dyDescent="0.25">
      <c r="B120" s="129"/>
      <c r="C120" s="85" t="s">
        <v>11</v>
      </c>
      <c r="D120" s="128">
        <v>77.760000000000005</v>
      </c>
    </row>
    <row r="121" spans="2:4" ht="15" customHeight="1" x14ac:dyDescent="0.25">
      <c r="B121" s="129"/>
      <c r="C121" s="85" t="s">
        <v>65</v>
      </c>
      <c r="D121" s="128">
        <v>51.84</v>
      </c>
    </row>
    <row r="122" spans="2:4" ht="15" customHeight="1" x14ac:dyDescent="0.25">
      <c r="B122" s="130" t="s">
        <v>120</v>
      </c>
      <c r="C122" s="117"/>
      <c r="D122" s="131">
        <v>411.48</v>
      </c>
    </row>
    <row r="123" spans="2:4" ht="15" customHeight="1" x14ac:dyDescent="0.25">
      <c r="B123" s="129" t="s">
        <v>121</v>
      </c>
      <c r="C123" s="85" t="s">
        <v>5</v>
      </c>
      <c r="D123" s="128">
        <v>12770.367799999914</v>
      </c>
    </row>
    <row r="124" spans="2:4" ht="15" customHeight="1" x14ac:dyDescent="0.25">
      <c r="B124" s="129"/>
      <c r="C124" s="85" t="s">
        <v>13</v>
      </c>
      <c r="D124" s="128">
        <v>7403.5036800000216</v>
      </c>
    </row>
    <row r="125" spans="2:4" ht="15" customHeight="1" x14ac:dyDescent="0.25">
      <c r="B125" s="129"/>
      <c r="C125" s="85" t="s">
        <v>10</v>
      </c>
      <c r="D125" s="128">
        <v>5698.602000000009</v>
      </c>
    </row>
    <row r="126" spans="2:4" ht="15" customHeight="1" x14ac:dyDescent="0.25">
      <c r="B126" s="129"/>
      <c r="C126" s="85" t="s">
        <v>36</v>
      </c>
      <c r="D126" s="128">
        <v>5052.1319999999996</v>
      </c>
    </row>
    <row r="127" spans="2:4" ht="15" customHeight="1" x14ac:dyDescent="0.25">
      <c r="B127" s="129"/>
      <c r="C127" s="85" t="s">
        <v>11</v>
      </c>
      <c r="D127" s="128">
        <v>4482.8639999999941</v>
      </c>
    </row>
    <row r="128" spans="2:4" ht="15" customHeight="1" x14ac:dyDescent="0.25">
      <c r="B128" s="129"/>
      <c r="C128" s="85" t="s">
        <v>6</v>
      </c>
      <c r="D128" s="128">
        <v>3905.0099999999866</v>
      </c>
    </row>
    <row r="129" spans="2:4" ht="15" customHeight="1" x14ac:dyDescent="0.25">
      <c r="B129" s="129"/>
      <c r="C129" s="85" t="s">
        <v>51</v>
      </c>
      <c r="D129" s="128">
        <v>2949.6970000000028</v>
      </c>
    </row>
    <row r="130" spans="2:4" ht="15" customHeight="1" x14ac:dyDescent="0.25">
      <c r="B130" s="129"/>
      <c r="C130" s="85" t="s">
        <v>37</v>
      </c>
      <c r="D130" s="128">
        <v>2941.5180239999972</v>
      </c>
    </row>
    <row r="131" spans="2:4" ht="15" customHeight="1" x14ac:dyDescent="0.25">
      <c r="B131" s="129"/>
      <c r="C131" s="85" t="s">
        <v>8</v>
      </c>
      <c r="D131" s="128">
        <v>2682.3599999999992</v>
      </c>
    </row>
    <row r="132" spans="2:4" ht="15" customHeight="1" x14ac:dyDescent="0.25">
      <c r="B132" s="129"/>
      <c r="C132" s="85" t="s">
        <v>48</v>
      </c>
      <c r="D132" s="128">
        <v>2642.5820000000017</v>
      </c>
    </row>
    <row r="133" spans="2:4" ht="15" customHeight="1" x14ac:dyDescent="0.25">
      <c r="B133" s="129"/>
      <c r="C133" s="85" t="s">
        <v>16</v>
      </c>
      <c r="D133" s="128">
        <v>2229.6565440000036</v>
      </c>
    </row>
    <row r="134" spans="2:4" ht="15" customHeight="1" x14ac:dyDescent="0.25">
      <c r="B134" s="129"/>
      <c r="C134" s="85" t="s">
        <v>7</v>
      </c>
      <c r="D134" s="128">
        <v>2213.1060000000007</v>
      </c>
    </row>
    <row r="135" spans="2:4" ht="15" customHeight="1" x14ac:dyDescent="0.25">
      <c r="B135" s="129"/>
      <c r="C135" s="85" t="s">
        <v>9</v>
      </c>
      <c r="D135" s="128">
        <v>1786.5360000000001</v>
      </c>
    </row>
    <row r="136" spans="2:4" ht="15" customHeight="1" x14ac:dyDescent="0.25">
      <c r="B136" s="129"/>
      <c r="C136" s="85" t="s">
        <v>41</v>
      </c>
      <c r="D136" s="128">
        <v>1570.7519999999995</v>
      </c>
    </row>
    <row r="137" spans="2:4" ht="15" customHeight="1" x14ac:dyDescent="0.25">
      <c r="B137" s="129"/>
      <c r="C137" s="85" t="s">
        <v>17</v>
      </c>
      <c r="D137" s="128">
        <v>1375.5420000000006</v>
      </c>
    </row>
    <row r="138" spans="2:4" ht="15" customHeight="1" x14ac:dyDescent="0.25">
      <c r="B138" s="129"/>
      <c r="C138" s="85" t="s">
        <v>12</v>
      </c>
      <c r="D138" s="128">
        <v>1242.768</v>
      </c>
    </row>
    <row r="139" spans="2:4" ht="15" customHeight="1" x14ac:dyDescent="0.25">
      <c r="B139" s="129"/>
      <c r="C139" s="85" t="s">
        <v>18</v>
      </c>
      <c r="D139" s="128">
        <v>1192.32</v>
      </c>
    </row>
    <row r="140" spans="2:4" ht="15" customHeight="1" x14ac:dyDescent="0.25">
      <c r="B140" s="129"/>
      <c r="C140" s="85" t="s">
        <v>45</v>
      </c>
      <c r="D140" s="128">
        <v>691.02720000000045</v>
      </c>
    </row>
    <row r="141" spans="2:4" ht="15" customHeight="1" x14ac:dyDescent="0.25">
      <c r="B141" s="129"/>
      <c r="C141" s="85" t="s">
        <v>39</v>
      </c>
      <c r="D141" s="128">
        <v>622.08000000000004</v>
      </c>
    </row>
    <row r="142" spans="2:4" ht="15" customHeight="1" x14ac:dyDescent="0.25">
      <c r="B142" s="129"/>
      <c r="C142" s="85" t="s">
        <v>60</v>
      </c>
      <c r="D142" s="128">
        <v>440.64000000000021</v>
      </c>
    </row>
    <row r="143" spans="2:4" x14ac:dyDescent="0.25">
      <c r="B143" s="129"/>
      <c r="C143" s="85" t="s">
        <v>65</v>
      </c>
      <c r="D143" s="128">
        <v>362.88000000000017</v>
      </c>
    </row>
    <row r="144" spans="2:4" ht="15" customHeight="1" x14ac:dyDescent="0.25">
      <c r="B144" s="129"/>
      <c r="C144" s="85" t="s">
        <v>49</v>
      </c>
      <c r="D144" s="128">
        <v>255.96</v>
      </c>
    </row>
    <row r="145" spans="2:4" ht="15" customHeight="1" x14ac:dyDescent="0.25">
      <c r="B145" s="129"/>
      <c r="C145" s="85" t="s">
        <v>92</v>
      </c>
      <c r="D145" s="128">
        <v>229.39200000000005</v>
      </c>
    </row>
    <row r="146" spans="2:4" ht="15" customHeight="1" x14ac:dyDescent="0.25">
      <c r="B146" s="129"/>
      <c r="C146" s="85" t="s">
        <v>93</v>
      </c>
      <c r="D146" s="128">
        <v>164.01599999999999</v>
      </c>
    </row>
    <row r="147" spans="2:4" ht="15" customHeight="1" x14ac:dyDescent="0.25">
      <c r="B147" s="129"/>
      <c r="C147" s="85" t="s">
        <v>19</v>
      </c>
      <c r="D147" s="128">
        <v>103.68</v>
      </c>
    </row>
    <row r="148" spans="2:4" ht="15" customHeight="1" x14ac:dyDescent="0.25">
      <c r="B148" s="129"/>
      <c r="C148" s="85" t="s">
        <v>46</v>
      </c>
      <c r="D148" s="128">
        <v>90.72</v>
      </c>
    </row>
    <row r="149" spans="2:4" ht="15" customHeight="1" x14ac:dyDescent="0.25">
      <c r="B149" s="129"/>
      <c r="C149" s="85" t="s">
        <v>20</v>
      </c>
      <c r="D149" s="128">
        <v>49.247999999999998</v>
      </c>
    </row>
    <row r="150" spans="2:4" ht="15" customHeight="1" x14ac:dyDescent="0.25">
      <c r="B150" s="129"/>
      <c r="C150" s="85" t="s">
        <v>61</v>
      </c>
      <c r="D150" s="128">
        <v>47.304000000000002</v>
      </c>
    </row>
    <row r="151" spans="2:4" ht="15" customHeight="1" x14ac:dyDescent="0.25">
      <c r="B151" s="130" t="s">
        <v>122</v>
      </c>
      <c r="C151" s="117"/>
      <c r="D151" s="131">
        <v>65196.264247999927</v>
      </c>
    </row>
    <row r="152" spans="2:4" ht="15" customHeight="1" x14ac:dyDescent="0.25">
      <c r="B152" s="129" t="s">
        <v>123</v>
      </c>
      <c r="C152" s="85" t="s">
        <v>36</v>
      </c>
      <c r="D152" s="128">
        <v>4390.2274999999981</v>
      </c>
    </row>
    <row r="153" spans="2:4" ht="15" customHeight="1" x14ac:dyDescent="0.25">
      <c r="B153" s="129"/>
      <c r="C153" s="85" t="s">
        <v>17</v>
      </c>
      <c r="D153" s="128">
        <v>3302.177999999999</v>
      </c>
    </row>
    <row r="154" spans="2:4" ht="15" customHeight="1" x14ac:dyDescent="0.25">
      <c r="B154" s="129"/>
      <c r="C154" s="85" t="s">
        <v>11</v>
      </c>
      <c r="D154" s="128">
        <v>3025.1880000000046</v>
      </c>
    </row>
    <row r="155" spans="2:4" ht="15" customHeight="1" x14ac:dyDescent="0.25">
      <c r="B155" s="129"/>
      <c r="C155" s="85" t="s">
        <v>6</v>
      </c>
      <c r="D155" s="128">
        <v>2981.5079999999975</v>
      </c>
    </row>
    <row r="156" spans="2:4" ht="15" customHeight="1" x14ac:dyDescent="0.25">
      <c r="B156" s="129"/>
      <c r="C156" s="85" t="s">
        <v>7</v>
      </c>
      <c r="D156" s="128">
        <v>2842.776000000003</v>
      </c>
    </row>
    <row r="157" spans="2:4" ht="15" customHeight="1" x14ac:dyDescent="0.25">
      <c r="B157" s="129"/>
      <c r="C157" s="85" t="s">
        <v>13</v>
      </c>
      <c r="D157" s="128">
        <v>1348.5530000000006</v>
      </c>
    </row>
    <row r="158" spans="2:4" ht="15" customHeight="1" x14ac:dyDescent="0.25">
      <c r="B158" s="129"/>
      <c r="C158" s="85" t="s">
        <v>37</v>
      </c>
      <c r="D158" s="128">
        <v>1317.1559999999999</v>
      </c>
    </row>
    <row r="159" spans="2:4" ht="15" customHeight="1" x14ac:dyDescent="0.25">
      <c r="B159" s="129"/>
      <c r="C159" s="85" t="s">
        <v>39</v>
      </c>
      <c r="D159" s="128">
        <v>1299.8760000000007</v>
      </c>
    </row>
    <row r="160" spans="2:4" ht="15" customHeight="1" x14ac:dyDescent="0.25">
      <c r="B160" s="129"/>
      <c r="C160" s="85" t="s">
        <v>42</v>
      </c>
      <c r="D160" s="128">
        <v>1177.4160000000002</v>
      </c>
    </row>
    <row r="161" spans="2:4" ht="15" customHeight="1" x14ac:dyDescent="0.25">
      <c r="B161" s="129"/>
      <c r="C161" s="85" t="s">
        <v>10</v>
      </c>
      <c r="D161" s="128">
        <v>1123.9799999999998</v>
      </c>
    </row>
    <row r="162" spans="2:4" ht="15" customHeight="1" x14ac:dyDescent="0.25">
      <c r="B162" s="129"/>
      <c r="C162" s="85" t="s">
        <v>5</v>
      </c>
      <c r="D162" s="128">
        <v>1041.1955999999993</v>
      </c>
    </row>
    <row r="163" spans="2:4" ht="15" customHeight="1" x14ac:dyDescent="0.25">
      <c r="B163" s="129"/>
      <c r="C163" s="85" t="s">
        <v>38</v>
      </c>
      <c r="D163" s="128">
        <v>873.17999999999961</v>
      </c>
    </row>
    <row r="164" spans="2:4" ht="15" customHeight="1" x14ac:dyDescent="0.25">
      <c r="B164" s="129"/>
      <c r="C164" s="85" t="s">
        <v>40</v>
      </c>
      <c r="D164" s="128">
        <v>743.7149999999998</v>
      </c>
    </row>
    <row r="165" spans="2:4" ht="15" customHeight="1" x14ac:dyDescent="0.25">
      <c r="B165" s="129"/>
      <c r="C165" s="85" t="s">
        <v>41</v>
      </c>
      <c r="D165" s="128">
        <v>685.26</v>
      </c>
    </row>
    <row r="166" spans="2:4" ht="15" customHeight="1" x14ac:dyDescent="0.25">
      <c r="B166" s="129"/>
      <c r="C166" s="85" t="s">
        <v>43</v>
      </c>
      <c r="D166" s="128">
        <v>592.27200000000016</v>
      </c>
    </row>
    <row r="167" spans="2:4" ht="15" customHeight="1" x14ac:dyDescent="0.25">
      <c r="B167" s="129"/>
      <c r="C167" s="85" t="s">
        <v>18</v>
      </c>
      <c r="D167" s="128">
        <v>527.47200000000009</v>
      </c>
    </row>
    <row r="168" spans="2:4" ht="15" customHeight="1" x14ac:dyDescent="0.25">
      <c r="B168" s="129"/>
      <c r="C168" s="85" t="s">
        <v>44</v>
      </c>
      <c r="D168" s="128">
        <v>515.202</v>
      </c>
    </row>
    <row r="169" spans="2:4" ht="15" customHeight="1" x14ac:dyDescent="0.25">
      <c r="B169" s="129"/>
      <c r="C169" s="85" t="s">
        <v>9</v>
      </c>
      <c r="D169" s="128">
        <v>399.61200000000002</v>
      </c>
    </row>
    <row r="170" spans="2:4" ht="15" customHeight="1" x14ac:dyDescent="0.25">
      <c r="B170" s="129"/>
      <c r="C170" s="85" t="s">
        <v>46</v>
      </c>
      <c r="D170" s="128">
        <v>283.17600000000004</v>
      </c>
    </row>
    <row r="171" spans="2:4" ht="15" customHeight="1" x14ac:dyDescent="0.25">
      <c r="B171" s="129"/>
      <c r="C171" s="85" t="s">
        <v>45</v>
      </c>
      <c r="D171" s="128">
        <v>258.04800000000012</v>
      </c>
    </row>
    <row r="172" spans="2:4" ht="15" customHeight="1" x14ac:dyDescent="0.25">
      <c r="B172" s="129"/>
      <c r="C172" s="85" t="s">
        <v>20</v>
      </c>
      <c r="D172" s="128">
        <v>257.28000000000009</v>
      </c>
    </row>
    <row r="173" spans="2:4" ht="15" customHeight="1" x14ac:dyDescent="0.25">
      <c r="B173" s="129"/>
      <c r="C173" s="85" t="s">
        <v>49</v>
      </c>
      <c r="D173" s="128">
        <v>254.66400000000002</v>
      </c>
    </row>
    <row r="174" spans="2:4" ht="15" customHeight="1" x14ac:dyDescent="0.25">
      <c r="B174" s="129"/>
      <c r="C174" s="85" t="s">
        <v>14</v>
      </c>
      <c r="D174" s="128">
        <v>233.28000000000009</v>
      </c>
    </row>
    <row r="175" spans="2:4" ht="15" customHeight="1" x14ac:dyDescent="0.25">
      <c r="B175" s="129"/>
      <c r="C175" s="85" t="s">
        <v>48</v>
      </c>
      <c r="D175" s="128">
        <v>231.82200000000006</v>
      </c>
    </row>
    <row r="176" spans="2:4" x14ac:dyDescent="0.25">
      <c r="B176" s="129"/>
      <c r="C176" s="85" t="s">
        <v>47</v>
      </c>
      <c r="D176" s="128">
        <v>203.79599999999999</v>
      </c>
    </row>
    <row r="177" spans="2:4" ht="15" customHeight="1" x14ac:dyDescent="0.25">
      <c r="B177" s="129"/>
      <c r="C177" s="85" t="s">
        <v>16</v>
      </c>
      <c r="D177" s="128">
        <v>159.57000000000002</v>
      </c>
    </row>
    <row r="178" spans="2:4" ht="15" customHeight="1" x14ac:dyDescent="0.25">
      <c r="B178" s="129"/>
      <c r="C178" s="85" t="s">
        <v>50</v>
      </c>
      <c r="D178" s="128">
        <v>144.018</v>
      </c>
    </row>
    <row r="179" spans="2:4" x14ac:dyDescent="0.25">
      <c r="B179" s="129"/>
      <c r="C179" s="85" t="s">
        <v>12</v>
      </c>
      <c r="D179" s="128">
        <v>103.68</v>
      </c>
    </row>
    <row r="180" spans="2:4" ht="15" customHeight="1" x14ac:dyDescent="0.25">
      <c r="B180" s="129"/>
      <c r="C180" s="85" t="s">
        <v>52</v>
      </c>
      <c r="D180" s="128">
        <v>97.811999999999998</v>
      </c>
    </row>
    <row r="181" spans="2:4" ht="15" customHeight="1" x14ac:dyDescent="0.25">
      <c r="B181" s="129"/>
      <c r="C181" s="85" t="s">
        <v>51</v>
      </c>
      <c r="D181" s="128">
        <v>76.788000000000011</v>
      </c>
    </row>
    <row r="182" spans="2:4" ht="15" customHeight="1" x14ac:dyDescent="0.25">
      <c r="B182" s="129"/>
      <c r="C182" s="85" t="s">
        <v>65</v>
      </c>
      <c r="D182" s="128">
        <v>74.844000000000008</v>
      </c>
    </row>
    <row r="183" spans="2:4" ht="15" customHeight="1" x14ac:dyDescent="0.25">
      <c r="B183" s="129"/>
      <c r="C183" s="85" t="s">
        <v>8</v>
      </c>
      <c r="D183" s="128">
        <v>68.039999999999992</v>
      </c>
    </row>
    <row r="184" spans="2:4" ht="15" customHeight="1" x14ac:dyDescent="0.25">
      <c r="B184" s="129"/>
      <c r="C184" s="85" t="s">
        <v>92</v>
      </c>
      <c r="D184" s="128">
        <v>51.516000000000005</v>
      </c>
    </row>
    <row r="185" spans="2:4" ht="15" customHeight="1" x14ac:dyDescent="0.25">
      <c r="B185" s="129"/>
      <c r="C185" s="85" t="s">
        <v>59</v>
      </c>
      <c r="D185" s="128">
        <v>49.896000000000001</v>
      </c>
    </row>
    <row r="186" spans="2:4" ht="15" customHeight="1" x14ac:dyDescent="0.25">
      <c r="B186" s="129"/>
      <c r="C186" s="85" t="s">
        <v>19</v>
      </c>
      <c r="D186" s="128">
        <v>24.612000000000002</v>
      </c>
    </row>
    <row r="187" spans="2:4" x14ac:dyDescent="0.25">
      <c r="B187" s="129"/>
      <c r="C187" s="85" t="s">
        <v>64</v>
      </c>
      <c r="D187" s="128">
        <v>12.96</v>
      </c>
    </row>
    <row r="188" spans="2:4" ht="15" customHeight="1" x14ac:dyDescent="0.25">
      <c r="B188" s="129"/>
      <c r="C188" s="85" t="s">
        <v>15</v>
      </c>
      <c r="D188" s="128">
        <v>6.3</v>
      </c>
    </row>
    <row r="189" spans="2:4" x14ac:dyDescent="0.25">
      <c r="B189" s="130" t="s">
        <v>124</v>
      </c>
      <c r="C189" s="117"/>
      <c r="D189" s="131">
        <v>30778.869100000007</v>
      </c>
    </row>
    <row r="190" spans="2:4" ht="15" customHeight="1" x14ac:dyDescent="0.25">
      <c r="B190" s="129" t="s">
        <v>125</v>
      </c>
      <c r="C190" s="85" t="s">
        <v>36</v>
      </c>
      <c r="D190" s="128">
        <v>102.384</v>
      </c>
    </row>
    <row r="191" spans="2:4" ht="15" customHeight="1" x14ac:dyDescent="0.25">
      <c r="B191" s="129"/>
      <c r="C191" s="85" t="s">
        <v>10</v>
      </c>
      <c r="D191" s="128">
        <v>51.84</v>
      </c>
    </row>
    <row r="192" spans="2:4" ht="15" customHeight="1" x14ac:dyDescent="0.25">
      <c r="B192" s="129"/>
      <c r="C192" s="85" t="s">
        <v>126</v>
      </c>
      <c r="D192" s="128">
        <v>49.6</v>
      </c>
    </row>
    <row r="193" spans="2:4" ht="15" customHeight="1" x14ac:dyDescent="0.25">
      <c r="B193" s="130" t="s">
        <v>127</v>
      </c>
      <c r="C193" s="117"/>
      <c r="D193" s="131">
        <v>203.82400000000001</v>
      </c>
    </row>
    <row r="194" spans="2:4" ht="15" customHeight="1" x14ac:dyDescent="0.25">
      <c r="B194" s="129" t="s">
        <v>128</v>
      </c>
      <c r="C194" s="85" t="s">
        <v>12</v>
      </c>
      <c r="D194" s="128">
        <v>723.7199999999998</v>
      </c>
    </row>
    <row r="195" spans="2:4" ht="15" customHeight="1" x14ac:dyDescent="0.25">
      <c r="B195" s="129"/>
      <c r="C195" s="85" t="s">
        <v>11</v>
      </c>
      <c r="D195" s="128">
        <v>695.97800000000007</v>
      </c>
    </row>
    <row r="196" spans="2:4" ht="15" customHeight="1" x14ac:dyDescent="0.25">
      <c r="B196" s="129"/>
      <c r="C196" s="85" t="s">
        <v>48</v>
      </c>
      <c r="D196" s="128">
        <v>671.44200000000001</v>
      </c>
    </row>
    <row r="197" spans="2:4" ht="15" customHeight="1" x14ac:dyDescent="0.25">
      <c r="B197" s="129"/>
      <c r="C197" s="85" t="s">
        <v>42</v>
      </c>
      <c r="D197" s="128">
        <v>576.90000000000009</v>
      </c>
    </row>
    <row r="198" spans="2:4" ht="15" customHeight="1" x14ac:dyDescent="0.25">
      <c r="B198" s="129"/>
      <c r="C198" s="85" t="s">
        <v>6</v>
      </c>
      <c r="D198" s="128">
        <v>520.21800000000019</v>
      </c>
    </row>
    <row r="199" spans="2:4" ht="15" customHeight="1" x14ac:dyDescent="0.25">
      <c r="B199" s="129"/>
      <c r="C199" s="85" t="s">
        <v>18</v>
      </c>
      <c r="D199" s="128">
        <v>195.60599999999999</v>
      </c>
    </row>
    <row r="200" spans="2:4" ht="15" customHeight="1" x14ac:dyDescent="0.25">
      <c r="B200" s="129"/>
      <c r="C200" s="85" t="s">
        <v>7</v>
      </c>
      <c r="D200" s="128">
        <v>115.2</v>
      </c>
    </row>
    <row r="201" spans="2:4" ht="15" customHeight="1" x14ac:dyDescent="0.25">
      <c r="B201" s="129"/>
      <c r="C201" s="85" t="s">
        <v>16</v>
      </c>
      <c r="D201" s="128">
        <v>66.977999999999994</v>
      </c>
    </row>
    <row r="202" spans="2:4" ht="15" customHeight="1" x14ac:dyDescent="0.25">
      <c r="B202" s="129"/>
      <c r="C202" s="85" t="s">
        <v>5</v>
      </c>
      <c r="D202" s="128">
        <v>3.6000000000000004E-2</v>
      </c>
    </row>
    <row r="203" spans="2:4" ht="15" customHeight="1" x14ac:dyDescent="0.25">
      <c r="B203" s="130" t="s">
        <v>129</v>
      </c>
      <c r="C203" s="117"/>
      <c r="D203" s="131">
        <v>3566.0780000000004</v>
      </c>
    </row>
    <row r="204" spans="2:4" ht="15" customHeight="1" x14ac:dyDescent="0.25">
      <c r="B204" s="129" t="s">
        <v>130</v>
      </c>
      <c r="C204" s="85" t="s">
        <v>12</v>
      </c>
      <c r="D204" s="128">
        <v>24</v>
      </c>
    </row>
    <row r="205" spans="2:4" ht="15" customHeight="1" x14ac:dyDescent="0.25">
      <c r="B205" s="130" t="s">
        <v>131</v>
      </c>
      <c r="C205" s="117"/>
      <c r="D205" s="131">
        <v>24</v>
      </c>
    </row>
    <row r="206" spans="2:4" ht="15" customHeight="1" x14ac:dyDescent="0.25">
      <c r="B206" s="129" t="s">
        <v>75</v>
      </c>
      <c r="C206" s="85" t="s">
        <v>17</v>
      </c>
      <c r="D206" s="128">
        <v>2613.06</v>
      </c>
    </row>
    <row r="207" spans="2:4" ht="15" customHeight="1" x14ac:dyDescent="0.25">
      <c r="B207" s="129"/>
      <c r="C207" s="85" t="s">
        <v>12</v>
      </c>
      <c r="D207" s="128">
        <v>698.54399999999998</v>
      </c>
    </row>
    <row r="208" spans="2:4" ht="15" customHeight="1" x14ac:dyDescent="0.25">
      <c r="B208" s="129"/>
      <c r="C208" s="85" t="s">
        <v>36</v>
      </c>
      <c r="D208" s="128">
        <v>614.30399999999997</v>
      </c>
    </row>
    <row r="209" spans="2:4" ht="15" customHeight="1" x14ac:dyDescent="0.25">
      <c r="B209" s="129"/>
      <c r="C209" s="85" t="s">
        <v>18</v>
      </c>
      <c r="D209" s="128">
        <v>558.41399999999987</v>
      </c>
    </row>
    <row r="210" spans="2:4" x14ac:dyDescent="0.25">
      <c r="B210" s="129"/>
      <c r="C210" s="85" t="s">
        <v>6</v>
      </c>
      <c r="D210" s="128">
        <v>443.23200000000014</v>
      </c>
    </row>
    <row r="211" spans="2:4" ht="15" customHeight="1" x14ac:dyDescent="0.25">
      <c r="B211" s="129"/>
      <c r="C211" s="85" t="s">
        <v>5</v>
      </c>
      <c r="D211" s="128">
        <v>388.80000000000018</v>
      </c>
    </row>
    <row r="212" spans="2:4" ht="15" customHeight="1" x14ac:dyDescent="0.25">
      <c r="B212" s="129"/>
      <c r="C212" s="85" t="s">
        <v>42</v>
      </c>
      <c r="D212" s="128">
        <v>388.80000000000018</v>
      </c>
    </row>
    <row r="213" spans="2:4" ht="15" customHeight="1" x14ac:dyDescent="0.25">
      <c r="B213" s="129"/>
      <c r="C213" s="85" t="s">
        <v>7</v>
      </c>
      <c r="D213" s="128">
        <v>387.50400000000019</v>
      </c>
    </row>
    <row r="214" spans="2:4" ht="15" customHeight="1" x14ac:dyDescent="0.25">
      <c r="B214" s="129"/>
      <c r="C214" s="85" t="s">
        <v>51</v>
      </c>
      <c r="D214" s="128">
        <v>362.88000000000017</v>
      </c>
    </row>
    <row r="215" spans="2:4" ht="15" customHeight="1" x14ac:dyDescent="0.25">
      <c r="B215" s="129"/>
      <c r="C215" s="85" t="s">
        <v>13</v>
      </c>
      <c r="D215" s="128">
        <v>285.12000000000012</v>
      </c>
    </row>
    <row r="216" spans="2:4" ht="15" customHeight="1" x14ac:dyDescent="0.25">
      <c r="B216" s="129"/>
      <c r="C216" s="85" t="s">
        <v>16</v>
      </c>
      <c r="D216" s="128">
        <v>227.44799999999998</v>
      </c>
    </row>
    <row r="217" spans="2:4" ht="15" customHeight="1" x14ac:dyDescent="0.25">
      <c r="B217" s="129"/>
      <c r="C217" s="85" t="s">
        <v>11</v>
      </c>
      <c r="D217" s="128">
        <v>181.44000000000005</v>
      </c>
    </row>
    <row r="218" spans="2:4" x14ac:dyDescent="0.25">
      <c r="B218" s="129"/>
      <c r="C218" s="85" t="s">
        <v>9</v>
      </c>
      <c r="D218" s="128">
        <v>179.172</v>
      </c>
    </row>
    <row r="219" spans="2:4" ht="15" customHeight="1" x14ac:dyDescent="0.25">
      <c r="B219" s="129"/>
      <c r="C219" s="85" t="s">
        <v>43</v>
      </c>
      <c r="D219" s="128">
        <v>155.52000000000004</v>
      </c>
    </row>
    <row r="220" spans="2:4" x14ac:dyDescent="0.25">
      <c r="B220" s="129"/>
      <c r="C220" s="85" t="s">
        <v>20</v>
      </c>
      <c r="D220" s="128">
        <v>103.68</v>
      </c>
    </row>
    <row r="221" spans="2:4" ht="15" customHeight="1" x14ac:dyDescent="0.25">
      <c r="B221" s="129"/>
      <c r="C221" s="85" t="s">
        <v>46</v>
      </c>
      <c r="D221" s="128">
        <v>103.03200000000001</v>
      </c>
    </row>
    <row r="222" spans="2:4" ht="15" customHeight="1" x14ac:dyDescent="0.25">
      <c r="B222" s="129"/>
      <c r="C222" s="85" t="s">
        <v>62</v>
      </c>
      <c r="D222" s="128">
        <v>102.384</v>
      </c>
    </row>
    <row r="223" spans="2:4" x14ac:dyDescent="0.25">
      <c r="B223" s="129"/>
      <c r="C223" s="85" t="s">
        <v>8</v>
      </c>
      <c r="D223" s="128">
        <v>99.492000000000004</v>
      </c>
    </row>
    <row r="224" spans="2:4" ht="15" customHeight="1" x14ac:dyDescent="0.25">
      <c r="B224" s="129"/>
      <c r="C224" s="85" t="s">
        <v>10</v>
      </c>
      <c r="D224" s="128">
        <v>77.760000000000005</v>
      </c>
    </row>
    <row r="225" spans="2:4" ht="15" customHeight="1" x14ac:dyDescent="0.25">
      <c r="B225" s="129"/>
      <c r="C225" s="85" t="s">
        <v>65</v>
      </c>
      <c r="D225" s="128">
        <v>72</v>
      </c>
    </row>
    <row r="226" spans="2:4" ht="15" customHeight="1" x14ac:dyDescent="0.25">
      <c r="B226" s="129"/>
      <c r="C226" s="85" t="s">
        <v>37</v>
      </c>
      <c r="D226" s="128">
        <v>55.728000000000002</v>
      </c>
    </row>
    <row r="227" spans="2:4" ht="15" customHeight="1" x14ac:dyDescent="0.25">
      <c r="B227" s="129"/>
      <c r="C227" s="85" t="s">
        <v>15</v>
      </c>
      <c r="D227" s="128">
        <v>25.92</v>
      </c>
    </row>
    <row r="228" spans="2:4" ht="15" customHeight="1" x14ac:dyDescent="0.25">
      <c r="B228" s="129"/>
      <c r="C228" s="85" t="s">
        <v>39</v>
      </c>
      <c r="D228" s="128">
        <v>24.6</v>
      </c>
    </row>
    <row r="229" spans="2:4" ht="15" customHeight="1" x14ac:dyDescent="0.25">
      <c r="B229" s="130" t="s">
        <v>132</v>
      </c>
      <c r="C229" s="117"/>
      <c r="D229" s="131">
        <v>8148.8340000000007</v>
      </c>
    </row>
    <row r="230" spans="2:4" ht="15" customHeight="1" x14ac:dyDescent="0.25">
      <c r="B230" s="129" t="s">
        <v>133</v>
      </c>
      <c r="C230" s="85" t="s">
        <v>6</v>
      </c>
      <c r="D230" s="128">
        <v>345.60000000000008</v>
      </c>
    </row>
    <row r="231" spans="2:4" ht="15" customHeight="1" x14ac:dyDescent="0.25">
      <c r="B231" s="129"/>
      <c r="C231" s="85" t="s">
        <v>10</v>
      </c>
      <c r="D231" s="128">
        <v>171.38400000000001</v>
      </c>
    </row>
    <row r="232" spans="2:4" ht="15" customHeight="1" x14ac:dyDescent="0.25">
      <c r="B232" s="129"/>
      <c r="C232" s="85" t="s">
        <v>11</v>
      </c>
      <c r="D232" s="128">
        <v>105</v>
      </c>
    </row>
    <row r="233" spans="2:4" ht="15" customHeight="1" x14ac:dyDescent="0.25">
      <c r="B233" s="129"/>
      <c r="C233" s="85" t="s">
        <v>5</v>
      </c>
      <c r="D233" s="128">
        <v>89.640000000000015</v>
      </c>
    </row>
    <row r="234" spans="2:4" ht="15" customHeight="1" x14ac:dyDescent="0.25">
      <c r="B234" s="129"/>
      <c r="C234" s="85" t="s">
        <v>8</v>
      </c>
      <c r="D234" s="128">
        <v>89.399999999999991</v>
      </c>
    </row>
    <row r="235" spans="2:4" ht="15" customHeight="1" x14ac:dyDescent="0.25">
      <c r="B235" s="129"/>
      <c r="C235" s="85" t="s">
        <v>15</v>
      </c>
      <c r="D235" s="128">
        <v>25.92</v>
      </c>
    </row>
    <row r="236" spans="2:4" ht="15" customHeight="1" x14ac:dyDescent="0.25">
      <c r="B236" s="129"/>
      <c r="C236" s="85" t="s">
        <v>14</v>
      </c>
      <c r="D236" s="128">
        <v>25.92</v>
      </c>
    </row>
    <row r="237" spans="2:4" ht="15" customHeight="1" x14ac:dyDescent="0.25">
      <c r="B237" s="130" t="s">
        <v>134</v>
      </c>
      <c r="C237" s="117"/>
      <c r="D237" s="131">
        <v>852.86400000000003</v>
      </c>
    </row>
    <row r="238" spans="2:4" ht="15" customHeight="1" x14ac:dyDescent="0.25">
      <c r="B238" s="129" t="s">
        <v>230</v>
      </c>
      <c r="C238" s="85" t="s">
        <v>36</v>
      </c>
      <c r="D238" s="128">
        <v>96</v>
      </c>
    </row>
    <row r="239" spans="2:4" ht="15" customHeight="1" x14ac:dyDescent="0.25">
      <c r="B239" s="130" t="s">
        <v>231</v>
      </c>
      <c r="C239" s="117"/>
      <c r="D239" s="131">
        <v>96</v>
      </c>
    </row>
    <row r="240" spans="2:4" ht="15" customHeight="1" x14ac:dyDescent="0.25">
      <c r="B240" s="129" t="s">
        <v>135</v>
      </c>
      <c r="C240" s="85" t="s">
        <v>36</v>
      </c>
      <c r="D240" s="128">
        <v>48</v>
      </c>
    </row>
    <row r="241" spans="2:4" ht="15" customHeight="1" x14ac:dyDescent="0.25">
      <c r="B241" s="129"/>
      <c r="C241" s="85" t="s">
        <v>10</v>
      </c>
      <c r="D241" s="128">
        <v>24</v>
      </c>
    </row>
    <row r="242" spans="2:4" ht="15" customHeight="1" x14ac:dyDescent="0.25">
      <c r="B242" s="130" t="s">
        <v>136</v>
      </c>
      <c r="C242" s="117"/>
      <c r="D242" s="131">
        <v>72</v>
      </c>
    </row>
    <row r="243" spans="2:4" ht="15" customHeight="1" x14ac:dyDescent="0.25">
      <c r="B243" s="129" t="s">
        <v>76</v>
      </c>
      <c r="C243" s="85" t="s">
        <v>7</v>
      </c>
      <c r="D243" s="128">
        <v>93.6</v>
      </c>
    </row>
    <row r="244" spans="2:4" ht="15" customHeight="1" x14ac:dyDescent="0.25">
      <c r="B244" s="129"/>
      <c r="C244" s="122" t="s">
        <v>12</v>
      </c>
      <c r="D244" s="132">
        <v>47.64</v>
      </c>
    </row>
    <row r="245" spans="2:4" ht="15" customHeight="1" x14ac:dyDescent="0.25">
      <c r="B245" s="133" t="s">
        <v>137</v>
      </c>
      <c r="C245" s="117"/>
      <c r="D245" s="131">
        <v>141.24</v>
      </c>
    </row>
    <row r="246" spans="2:4" ht="15" customHeight="1" x14ac:dyDescent="0.25">
      <c r="B246" s="129" t="s">
        <v>77</v>
      </c>
      <c r="C246" s="123" t="s">
        <v>44</v>
      </c>
      <c r="D246" s="134">
        <v>3718.7700000000018</v>
      </c>
    </row>
    <row r="247" spans="2:4" ht="15" customHeight="1" x14ac:dyDescent="0.25">
      <c r="B247" s="129"/>
      <c r="C247" s="85" t="s">
        <v>6</v>
      </c>
      <c r="D247" s="128">
        <v>1575.9360000000011</v>
      </c>
    </row>
    <row r="248" spans="2:4" x14ac:dyDescent="0.25">
      <c r="B248" s="129"/>
      <c r="C248" s="85" t="s">
        <v>7</v>
      </c>
      <c r="D248" s="128">
        <v>1338.2879999999996</v>
      </c>
    </row>
    <row r="249" spans="2:4" ht="15" customHeight="1" x14ac:dyDescent="0.25">
      <c r="B249" s="129"/>
      <c r="C249" s="85" t="s">
        <v>5</v>
      </c>
      <c r="D249" s="128">
        <v>1327.4280000000001</v>
      </c>
    </row>
    <row r="250" spans="2:4" x14ac:dyDescent="0.25">
      <c r="B250" s="129"/>
      <c r="C250" s="85" t="s">
        <v>18</v>
      </c>
      <c r="D250" s="128">
        <v>1069.932</v>
      </c>
    </row>
    <row r="251" spans="2:4" ht="15" customHeight="1" x14ac:dyDescent="0.25">
      <c r="B251" s="129"/>
      <c r="C251" s="85" t="s">
        <v>17</v>
      </c>
      <c r="D251" s="128">
        <v>1063.4520000000005</v>
      </c>
    </row>
    <row r="252" spans="2:4" ht="15" customHeight="1" x14ac:dyDescent="0.25">
      <c r="B252" s="129"/>
      <c r="C252" s="85" t="s">
        <v>11</v>
      </c>
      <c r="D252" s="128">
        <v>753.93600000000004</v>
      </c>
    </row>
    <row r="253" spans="2:4" ht="15" customHeight="1" x14ac:dyDescent="0.25">
      <c r="B253" s="129"/>
      <c r="C253" s="85" t="s">
        <v>51</v>
      </c>
      <c r="D253" s="128">
        <v>699.83999999999992</v>
      </c>
    </row>
    <row r="254" spans="2:4" ht="15" customHeight="1" x14ac:dyDescent="0.25">
      <c r="B254" s="129"/>
      <c r="C254" s="85" t="s">
        <v>43</v>
      </c>
      <c r="D254" s="128">
        <v>662.88</v>
      </c>
    </row>
    <row r="255" spans="2:4" x14ac:dyDescent="0.25">
      <c r="B255" s="129"/>
      <c r="C255" s="85" t="s">
        <v>42</v>
      </c>
      <c r="D255" s="128">
        <v>592.4640000000004</v>
      </c>
    </row>
    <row r="256" spans="2:4" ht="15" customHeight="1" x14ac:dyDescent="0.25">
      <c r="B256" s="129"/>
      <c r="C256" s="85" t="s">
        <v>62</v>
      </c>
      <c r="D256" s="128">
        <v>559.92000000000007</v>
      </c>
    </row>
    <row r="257" spans="2:4" x14ac:dyDescent="0.25">
      <c r="B257" s="129"/>
      <c r="C257" s="85" t="s">
        <v>9</v>
      </c>
      <c r="D257" s="128">
        <v>332.74799999999999</v>
      </c>
    </row>
    <row r="258" spans="2:4" ht="15" customHeight="1" x14ac:dyDescent="0.25">
      <c r="B258" s="129"/>
      <c r="C258" s="85" t="s">
        <v>61</v>
      </c>
      <c r="D258" s="128">
        <v>303.58800000000002</v>
      </c>
    </row>
    <row r="259" spans="2:4" ht="15" customHeight="1" x14ac:dyDescent="0.25">
      <c r="B259" s="129"/>
      <c r="C259" s="85" t="s">
        <v>60</v>
      </c>
      <c r="D259" s="128">
        <v>279.02600000000001</v>
      </c>
    </row>
    <row r="260" spans="2:4" ht="15" customHeight="1" x14ac:dyDescent="0.25">
      <c r="B260" s="129"/>
      <c r="C260" s="85" t="s">
        <v>37</v>
      </c>
      <c r="D260" s="128">
        <v>277.81200000000007</v>
      </c>
    </row>
    <row r="261" spans="2:4" ht="15" customHeight="1" x14ac:dyDescent="0.25">
      <c r="B261" s="129"/>
      <c r="C261" s="85" t="s">
        <v>16</v>
      </c>
      <c r="D261" s="128">
        <v>221.08799999999997</v>
      </c>
    </row>
    <row r="262" spans="2:4" ht="15" customHeight="1" x14ac:dyDescent="0.25">
      <c r="B262" s="129"/>
      <c r="C262" s="85" t="s">
        <v>10</v>
      </c>
      <c r="D262" s="128">
        <v>207.36000000000007</v>
      </c>
    </row>
    <row r="263" spans="2:4" ht="15" customHeight="1" x14ac:dyDescent="0.25">
      <c r="B263" s="129"/>
      <c r="C263" s="85" t="s">
        <v>52</v>
      </c>
      <c r="D263" s="128">
        <v>199.90800000000002</v>
      </c>
    </row>
    <row r="264" spans="2:4" ht="15" customHeight="1" x14ac:dyDescent="0.25">
      <c r="B264" s="129"/>
      <c r="C264" s="85" t="s">
        <v>13</v>
      </c>
      <c r="D264" s="128">
        <v>178.20000000000005</v>
      </c>
    </row>
    <row r="265" spans="2:4" ht="15" customHeight="1" x14ac:dyDescent="0.25">
      <c r="B265" s="129"/>
      <c r="C265" s="85" t="s">
        <v>40</v>
      </c>
      <c r="D265" s="128">
        <v>170.01600000000002</v>
      </c>
    </row>
    <row r="266" spans="2:4" x14ac:dyDescent="0.25">
      <c r="B266" s="129"/>
      <c r="C266" s="85" t="s">
        <v>12</v>
      </c>
      <c r="D266" s="128">
        <v>129.60000000000002</v>
      </c>
    </row>
    <row r="267" spans="2:4" ht="15" customHeight="1" x14ac:dyDescent="0.25">
      <c r="B267" s="129"/>
      <c r="C267" s="85" t="s">
        <v>221</v>
      </c>
      <c r="D267" s="128">
        <v>127.02</v>
      </c>
    </row>
    <row r="268" spans="2:4" x14ac:dyDescent="0.25">
      <c r="B268" s="129"/>
      <c r="C268" s="85" t="s">
        <v>65</v>
      </c>
      <c r="D268" s="128">
        <v>72</v>
      </c>
    </row>
    <row r="269" spans="2:4" ht="15" customHeight="1" x14ac:dyDescent="0.25">
      <c r="B269" s="129"/>
      <c r="C269" s="85" t="s">
        <v>63</v>
      </c>
      <c r="D269" s="128">
        <v>51.84</v>
      </c>
    </row>
    <row r="270" spans="2:4" ht="15" customHeight="1" x14ac:dyDescent="0.25">
      <c r="B270" s="129"/>
      <c r="C270" s="85" t="s">
        <v>8</v>
      </c>
      <c r="D270" s="128">
        <v>47.304000000000002</v>
      </c>
    </row>
    <row r="271" spans="2:4" ht="15" customHeight="1" x14ac:dyDescent="0.25">
      <c r="B271" s="129"/>
      <c r="C271" s="85" t="s">
        <v>45</v>
      </c>
      <c r="D271" s="128">
        <v>25.92</v>
      </c>
    </row>
    <row r="272" spans="2:4" x14ac:dyDescent="0.25">
      <c r="B272" s="129"/>
      <c r="C272" s="85" t="s">
        <v>222</v>
      </c>
      <c r="D272" s="128">
        <v>25.92</v>
      </c>
    </row>
    <row r="273" spans="2:4" ht="15" customHeight="1" x14ac:dyDescent="0.25">
      <c r="B273" s="129"/>
      <c r="C273" s="85" t="s">
        <v>248</v>
      </c>
      <c r="D273" s="128">
        <v>25.92</v>
      </c>
    </row>
    <row r="274" spans="2:4" ht="15" customHeight="1" x14ac:dyDescent="0.25">
      <c r="B274" s="129"/>
      <c r="C274" s="85" t="s">
        <v>36</v>
      </c>
      <c r="D274" s="128">
        <v>25.596</v>
      </c>
    </row>
    <row r="275" spans="2:4" x14ac:dyDescent="0.25">
      <c r="B275" s="129"/>
      <c r="C275" s="122" t="s">
        <v>15</v>
      </c>
      <c r="D275" s="132">
        <v>11.664</v>
      </c>
    </row>
    <row r="276" spans="2:4" ht="15" customHeight="1" x14ac:dyDescent="0.25">
      <c r="B276" s="133" t="s">
        <v>138</v>
      </c>
      <c r="C276" s="117"/>
      <c r="D276" s="131">
        <v>16075.376000000004</v>
      </c>
    </row>
    <row r="277" spans="2:4" ht="15" customHeight="1" x14ac:dyDescent="0.25">
      <c r="B277" s="129" t="s">
        <v>139</v>
      </c>
      <c r="C277" s="124" t="s">
        <v>11</v>
      </c>
      <c r="D277" s="135">
        <v>336</v>
      </c>
    </row>
    <row r="278" spans="2:4" ht="15" customHeight="1" x14ac:dyDescent="0.25">
      <c r="B278" s="133" t="s">
        <v>140</v>
      </c>
      <c r="C278" s="117"/>
      <c r="D278" s="131">
        <v>336</v>
      </c>
    </row>
    <row r="279" spans="2:4" x14ac:dyDescent="0.25">
      <c r="B279" s="129" t="s">
        <v>141</v>
      </c>
      <c r="C279" s="123" t="s">
        <v>38</v>
      </c>
      <c r="D279" s="134">
        <v>224.53200000000004</v>
      </c>
    </row>
    <row r="280" spans="2:4" ht="15" customHeight="1" x14ac:dyDescent="0.25">
      <c r="B280" s="129"/>
      <c r="C280" s="85" t="s">
        <v>36</v>
      </c>
      <c r="D280" s="128">
        <v>184.84200000000001</v>
      </c>
    </row>
    <row r="281" spans="2:4" ht="15" customHeight="1" x14ac:dyDescent="0.25">
      <c r="B281" s="129"/>
      <c r="C281" s="85" t="s">
        <v>12</v>
      </c>
      <c r="D281" s="128">
        <v>77.760000000000005</v>
      </c>
    </row>
    <row r="282" spans="2:4" ht="15" customHeight="1" x14ac:dyDescent="0.25">
      <c r="B282" s="129"/>
      <c r="C282" s="122" t="s">
        <v>18</v>
      </c>
      <c r="D282" s="132">
        <v>25.434000000000001</v>
      </c>
    </row>
    <row r="283" spans="2:4" ht="15" customHeight="1" x14ac:dyDescent="0.25">
      <c r="B283" s="133" t="s">
        <v>142</v>
      </c>
      <c r="C283" s="117"/>
      <c r="D283" s="131">
        <v>512.56799999999998</v>
      </c>
    </row>
    <row r="284" spans="2:4" x14ac:dyDescent="0.25">
      <c r="B284" s="129" t="s">
        <v>143</v>
      </c>
      <c r="C284" s="124" t="s">
        <v>36</v>
      </c>
      <c r="D284" s="135">
        <v>104.328</v>
      </c>
    </row>
    <row r="285" spans="2:4" ht="15" customHeight="1" x14ac:dyDescent="0.25">
      <c r="B285" s="133" t="s">
        <v>144</v>
      </c>
      <c r="C285" s="117"/>
      <c r="D285" s="131">
        <v>104.328</v>
      </c>
    </row>
    <row r="286" spans="2:4" ht="15" customHeight="1" x14ac:dyDescent="0.25">
      <c r="B286" s="129" t="s">
        <v>78</v>
      </c>
      <c r="C286" s="123" t="s">
        <v>6</v>
      </c>
      <c r="D286" s="134">
        <v>763.34400000000039</v>
      </c>
    </row>
    <row r="287" spans="2:4" ht="15" customHeight="1" x14ac:dyDescent="0.25">
      <c r="B287" s="129"/>
      <c r="C287" s="85" t="s">
        <v>7</v>
      </c>
      <c r="D287" s="128">
        <v>419.52000000000004</v>
      </c>
    </row>
    <row r="288" spans="2:4" ht="15" customHeight="1" x14ac:dyDescent="0.25">
      <c r="B288" s="129"/>
      <c r="C288" s="85" t="s">
        <v>12</v>
      </c>
      <c r="D288" s="128">
        <v>353.80799999999988</v>
      </c>
    </row>
    <row r="289" spans="2:4" ht="15" customHeight="1" x14ac:dyDescent="0.25">
      <c r="B289" s="129"/>
      <c r="C289" s="85" t="s">
        <v>65</v>
      </c>
      <c r="D289" s="128">
        <v>181.44000000000005</v>
      </c>
    </row>
    <row r="290" spans="2:4" ht="15" customHeight="1" x14ac:dyDescent="0.25">
      <c r="B290" s="129"/>
      <c r="C290" s="85" t="s">
        <v>19</v>
      </c>
      <c r="D290" s="128">
        <v>157.221</v>
      </c>
    </row>
    <row r="291" spans="2:4" ht="15" customHeight="1" x14ac:dyDescent="0.25">
      <c r="B291" s="129"/>
      <c r="C291" s="85" t="s">
        <v>20</v>
      </c>
      <c r="D291" s="128">
        <v>96.240000000000009</v>
      </c>
    </row>
    <row r="292" spans="2:4" ht="15" customHeight="1" x14ac:dyDescent="0.25">
      <c r="B292" s="129"/>
      <c r="C292" s="85" t="s">
        <v>36</v>
      </c>
      <c r="D292" s="128">
        <v>66.42</v>
      </c>
    </row>
    <row r="293" spans="2:4" x14ac:dyDescent="0.25">
      <c r="B293" s="129"/>
      <c r="C293" s="85" t="s">
        <v>17</v>
      </c>
      <c r="D293" s="128">
        <v>63</v>
      </c>
    </row>
    <row r="294" spans="2:4" ht="15" customHeight="1" x14ac:dyDescent="0.25">
      <c r="B294" s="129"/>
      <c r="C294" s="122" t="s">
        <v>37</v>
      </c>
      <c r="D294" s="132">
        <v>25.344000000000001</v>
      </c>
    </row>
    <row r="295" spans="2:4" ht="15" customHeight="1" x14ac:dyDescent="0.25">
      <c r="B295" s="133" t="s">
        <v>145</v>
      </c>
      <c r="C295" s="117"/>
      <c r="D295" s="131">
        <v>2126.3370000000004</v>
      </c>
    </row>
    <row r="296" spans="2:4" ht="15" customHeight="1" x14ac:dyDescent="0.25">
      <c r="B296" s="129" t="s">
        <v>146</v>
      </c>
      <c r="C296" s="124" t="s">
        <v>10</v>
      </c>
      <c r="D296" s="135">
        <v>24</v>
      </c>
    </row>
    <row r="297" spans="2:4" ht="15" customHeight="1" x14ac:dyDescent="0.25">
      <c r="B297" s="133" t="s">
        <v>147</v>
      </c>
      <c r="C297" s="117"/>
      <c r="D297" s="131">
        <v>24</v>
      </c>
    </row>
    <row r="298" spans="2:4" x14ac:dyDescent="0.25">
      <c r="B298" s="129" t="s">
        <v>79</v>
      </c>
      <c r="C298" s="123" t="s">
        <v>11</v>
      </c>
      <c r="D298" s="134">
        <v>181.44000000000005</v>
      </c>
    </row>
    <row r="299" spans="2:4" ht="15" customHeight="1" x14ac:dyDescent="0.25">
      <c r="B299" s="129"/>
      <c r="C299" s="85" t="s">
        <v>43</v>
      </c>
      <c r="D299" s="128">
        <v>77.760000000000005</v>
      </c>
    </row>
    <row r="300" spans="2:4" ht="15" customHeight="1" x14ac:dyDescent="0.25">
      <c r="B300" s="129"/>
      <c r="C300" s="122" t="s">
        <v>7</v>
      </c>
      <c r="D300" s="132">
        <v>77.760000000000005</v>
      </c>
    </row>
    <row r="301" spans="2:4" ht="15" customHeight="1" x14ac:dyDescent="0.25">
      <c r="B301" s="133" t="s">
        <v>148</v>
      </c>
      <c r="C301" s="117"/>
      <c r="D301" s="131">
        <v>336.96000000000004</v>
      </c>
    </row>
    <row r="302" spans="2:4" x14ac:dyDescent="0.25">
      <c r="B302" s="129" t="s">
        <v>80</v>
      </c>
      <c r="C302" s="123" t="s">
        <v>12</v>
      </c>
      <c r="D302" s="134">
        <v>68.039999999999992</v>
      </c>
    </row>
    <row r="303" spans="2:4" ht="15" customHeight="1" x14ac:dyDescent="0.25">
      <c r="B303" s="129"/>
      <c r="C303" s="122" t="s">
        <v>19</v>
      </c>
      <c r="D303" s="132">
        <v>24.722999999999999</v>
      </c>
    </row>
    <row r="304" spans="2:4" ht="15" customHeight="1" x14ac:dyDescent="0.25">
      <c r="B304" s="133" t="s">
        <v>149</v>
      </c>
      <c r="C304" s="117"/>
      <c r="D304" s="131">
        <v>92.762999999999991</v>
      </c>
    </row>
    <row r="305" spans="2:4" ht="15" customHeight="1" x14ac:dyDescent="0.25">
      <c r="B305" s="129" t="s">
        <v>150</v>
      </c>
      <c r="C305" s="123" t="s">
        <v>9</v>
      </c>
      <c r="D305" s="134">
        <v>264</v>
      </c>
    </row>
    <row r="306" spans="2:4" ht="15" customHeight="1" x14ac:dyDescent="0.25">
      <c r="B306" s="129"/>
      <c r="C306" s="85" t="s">
        <v>6</v>
      </c>
      <c r="D306" s="128">
        <v>120</v>
      </c>
    </row>
    <row r="307" spans="2:4" ht="15" customHeight="1" x14ac:dyDescent="0.25">
      <c r="B307" s="129"/>
      <c r="C307" s="122" t="s">
        <v>43</v>
      </c>
      <c r="D307" s="132">
        <v>24</v>
      </c>
    </row>
    <row r="308" spans="2:4" ht="15" customHeight="1" x14ac:dyDescent="0.25">
      <c r="B308" s="133" t="s">
        <v>151</v>
      </c>
      <c r="C308" s="117"/>
      <c r="D308" s="131">
        <v>408</v>
      </c>
    </row>
    <row r="309" spans="2:4" ht="15" customHeight="1" x14ac:dyDescent="0.25">
      <c r="B309" s="129" t="s">
        <v>223</v>
      </c>
      <c r="C309" s="124" t="s">
        <v>36</v>
      </c>
      <c r="D309" s="135">
        <v>25.596</v>
      </c>
    </row>
    <row r="310" spans="2:4" ht="15" customHeight="1" x14ac:dyDescent="0.25">
      <c r="B310" s="133" t="s">
        <v>224</v>
      </c>
      <c r="C310" s="117"/>
      <c r="D310" s="131">
        <v>25.596</v>
      </c>
    </row>
    <row r="311" spans="2:4" ht="15" customHeight="1" x14ac:dyDescent="0.25">
      <c r="B311" s="129" t="s">
        <v>152</v>
      </c>
      <c r="C311" s="123" t="s">
        <v>7</v>
      </c>
      <c r="D311" s="134">
        <v>1405.0260000000001</v>
      </c>
    </row>
    <row r="312" spans="2:4" ht="15" customHeight="1" x14ac:dyDescent="0.25">
      <c r="B312" s="129"/>
      <c r="C312" s="85" t="s">
        <v>11</v>
      </c>
      <c r="D312" s="128">
        <v>408.24000000000007</v>
      </c>
    </row>
    <row r="313" spans="2:4" ht="15" customHeight="1" x14ac:dyDescent="0.25">
      <c r="B313" s="129"/>
      <c r="C313" s="85" t="s">
        <v>10</v>
      </c>
      <c r="D313" s="128">
        <v>226.80000000000004</v>
      </c>
    </row>
    <row r="314" spans="2:4" ht="15" customHeight="1" x14ac:dyDescent="0.25">
      <c r="B314" s="129"/>
      <c r="C314" s="85" t="s">
        <v>37</v>
      </c>
      <c r="D314" s="128">
        <v>46.512</v>
      </c>
    </row>
    <row r="315" spans="2:4" ht="15" customHeight="1" x14ac:dyDescent="0.25">
      <c r="B315" s="129"/>
      <c r="C315" s="122" t="s">
        <v>47</v>
      </c>
      <c r="D315" s="132">
        <v>21.545999999999999</v>
      </c>
    </row>
    <row r="316" spans="2:4" ht="15" customHeight="1" x14ac:dyDescent="0.25">
      <c r="B316" s="133" t="s">
        <v>153</v>
      </c>
      <c r="C316" s="117"/>
      <c r="D316" s="131">
        <v>2108.1240000000003</v>
      </c>
    </row>
    <row r="317" spans="2:4" ht="15" customHeight="1" x14ac:dyDescent="0.25">
      <c r="B317" s="129" t="s">
        <v>81</v>
      </c>
      <c r="C317" s="123" t="s">
        <v>5</v>
      </c>
      <c r="D317" s="134">
        <v>98.171999999999997</v>
      </c>
    </row>
    <row r="318" spans="2:4" ht="15" customHeight="1" x14ac:dyDescent="0.25">
      <c r="B318" s="129"/>
      <c r="C318" s="85" t="s">
        <v>8</v>
      </c>
      <c r="D318" s="128">
        <v>77.760000000000005</v>
      </c>
    </row>
    <row r="319" spans="2:4" ht="15" customHeight="1" x14ac:dyDescent="0.25">
      <c r="B319" s="129"/>
      <c r="C319" s="85" t="s">
        <v>18</v>
      </c>
      <c r="D319" s="128">
        <v>76.787999999999997</v>
      </c>
    </row>
    <row r="320" spans="2:4" ht="15" customHeight="1" x14ac:dyDescent="0.25">
      <c r="B320" s="129"/>
      <c r="C320" s="85" t="s">
        <v>12</v>
      </c>
      <c r="D320" s="128">
        <v>75.84</v>
      </c>
    </row>
    <row r="321" spans="2:4" ht="15" customHeight="1" x14ac:dyDescent="0.25">
      <c r="B321" s="129"/>
      <c r="C321" s="85" t="s">
        <v>16</v>
      </c>
      <c r="D321" s="128">
        <v>75.168000000000006</v>
      </c>
    </row>
    <row r="322" spans="2:4" ht="15" customHeight="1" x14ac:dyDescent="0.25">
      <c r="B322" s="129"/>
      <c r="C322" s="85" t="s">
        <v>9</v>
      </c>
      <c r="D322" s="128">
        <v>25.596</v>
      </c>
    </row>
    <row r="323" spans="2:4" ht="15" customHeight="1" x14ac:dyDescent="0.25">
      <c r="B323" s="129"/>
      <c r="C323" s="85" t="s">
        <v>36</v>
      </c>
      <c r="D323" s="128">
        <v>25.596</v>
      </c>
    </row>
    <row r="324" spans="2:4" ht="15" customHeight="1" x14ac:dyDescent="0.25">
      <c r="B324" s="129"/>
      <c r="C324" s="122" t="s">
        <v>66</v>
      </c>
      <c r="D324" s="132">
        <v>24</v>
      </c>
    </row>
    <row r="325" spans="2:4" ht="15" customHeight="1" x14ac:dyDescent="0.25">
      <c r="B325" s="133" t="s">
        <v>154</v>
      </c>
      <c r="C325" s="117"/>
      <c r="D325" s="131">
        <v>478.92000000000007</v>
      </c>
    </row>
    <row r="326" spans="2:4" ht="15" customHeight="1" x14ac:dyDescent="0.25">
      <c r="B326" s="129" t="s">
        <v>82</v>
      </c>
      <c r="C326" s="123" t="s">
        <v>17</v>
      </c>
      <c r="D326" s="134">
        <v>94.5</v>
      </c>
    </row>
    <row r="327" spans="2:4" ht="15" customHeight="1" x14ac:dyDescent="0.25">
      <c r="B327" s="129"/>
      <c r="C327" s="85" t="s">
        <v>9</v>
      </c>
      <c r="D327" s="128">
        <v>51.192</v>
      </c>
    </row>
    <row r="328" spans="2:4" ht="15" customHeight="1" x14ac:dyDescent="0.25">
      <c r="B328" s="129"/>
      <c r="C328" s="85" t="s">
        <v>43</v>
      </c>
      <c r="D328" s="128">
        <v>25.92</v>
      </c>
    </row>
    <row r="329" spans="2:4" ht="15" customHeight="1" x14ac:dyDescent="0.25">
      <c r="B329" s="129"/>
      <c r="C329" s="122" t="s">
        <v>18</v>
      </c>
      <c r="D329" s="132">
        <v>25.596</v>
      </c>
    </row>
    <row r="330" spans="2:4" ht="15" customHeight="1" x14ac:dyDescent="0.25">
      <c r="B330" s="133" t="s">
        <v>155</v>
      </c>
      <c r="C330" s="117"/>
      <c r="D330" s="131">
        <v>197.208</v>
      </c>
    </row>
    <row r="331" spans="2:4" ht="15" customHeight="1" x14ac:dyDescent="0.25">
      <c r="B331" s="129" t="s">
        <v>83</v>
      </c>
      <c r="C331" s="123" t="s">
        <v>17</v>
      </c>
      <c r="D331" s="134">
        <v>333.2999999999999</v>
      </c>
    </row>
    <row r="332" spans="2:4" ht="15" customHeight="1" x14ac:dyDescent="0.25">
      <c r="B332" s="129"/>
      <c r="C332" s="85" t="s">
        <v>9</v>
      </c>
      <c r="D332" s="128">
        <v>291.90000000000003</v>
      </c>
    </row>
    <row r="333" spans="2:4" ht="15" customHeight="1" x14ac:dyDescent="0.25">
      <c r="B333" s="129"/>
      <c r="C333" s="85" t="s">
        <v>6</v>
      </c>
      <c r="D333" s="128">
        <v>68.7</v>
      </c>
    </row>
    <row r="334" spans="2:4" x14ac:dyDescent="0.25">
      <c r="B334" s="129"/>
      <c r="C334" s="122" t="s">
        <v>65</v>
      </c>
      <c r="D334" s="132">
        <v>25.92</v>
      </c>
    </row>
    <row r="335" spans="2:4" ht="15" customHeight="1" x14ac:dyDescent="0.25">
      <c r="B335" s="133" t="s">
        <v>156</v>
      </c>
      <c r="C335" s="117"/>
      <c r="D335" s="131">
        <v>719.81999999999982</v>
      </c>
    </row>
    <row r="336" spans="2:4" ht="15" customHeight="1" x14ac:dyDescent="0.25">
      <c r="B336" s="129" t="s">
        <v>84</v>
      </c>
      <c r="C336" s="123" t="s">
        <v>17</v>
      </c>
      <c r="D336" s="134">
        <v>4292.4059999999981</v>
      </c>
    </row>
    <row r="337" spans="2:4" ht="15" customHeight="1" x14ac:dyDescent="0.25">
      <c r="B337" s="129"/>
      <c r="C337" s="85" t="s">
        <v>7</v>
      </c>
      <c r="D337" s="128">
        <v>3750.9600000000019</v>
      </c>
    </row>
    <row r="338" spans="2:4" ht="15" customHeight="1" x14ac:dyDescent="0.25">
      <c r="B338" s="129"/>
      <c r="C338" s="85" t="s">
        <v>5</v>
      </c>
      <c r="D338" s="128">
        <v>3629.4480000000058</v>
      </c>
    </row>
    <row r="339" spans="2:4" ht="15" customHeight="1" x14ac:dyDescent="0.25">
      <c r="B339" s="129"/>
      <c r="C339" s="85" t="s">
        <v>59</v>
      </c>
      <c r="D339" s="128">
        <v>2318.1600000000026</v>
      </c>
    </row>
    <row r="340" spans="2:4" ht="15" customHeight="1" x14ac:dyDescent="0.25">
      <c r="B340" s="129"/>
      <c r="C340" s="85" t="s">
        <v>42</v>
      </c>
      <c r="D340" s="128">
        <v>2125.3920000000016</v>
      </c>
    </row>
    <row r="341" spans="2:4" x14ac:dyDescent="0.25">
      <c r="B341" s="129"/>
      <c r="C341" s="85" t="s">
        <v>20</v>
      </c>
      <c r="D341" s="128">
        <v>1941.4140000000002</v>
      </c>
    </row>
    <row r="342" spans="2:4" ht="15" customHeight="1" x14ac:dyDescent="0.25">
      <c r="B342" s="129"/>
      <c r="C342" s="85" t="s">
        <v>13</v>
      </c>
      <c r="D342" s="128">
        <v>1550.3159999999993</v>
      </c>
    </row>
    <row r="343" spans="2:4" ht="15" customHeight="1" x14ac:dyDescent="0.25">
      <c r="B343" s="129"/>
      <c r="C343" s="85" t="s">
        <v>8</v>
      </c>
      <c r="D343" s="128">
        <v>1270.73</v>
      </c>
    </row>
    <row r="344" spans="2:4" ht="15" customHeight="1" x14ac:dyDescent="0.25">
      <c r="B344" s="129"/>
      <c r="C344" s="85" t="s">
        <v>41</v>
      </c>
      <c r="D344" s="128">
        <v>1205.867999999999</v>
      </c>
    </row>
    <row r="345" spans="2:4" ht="15" customHeight="1" x14ac:dyDescent="0.25">
      <c r="B345" s="129"/>
      <c r="C345" s="85" t="s">
        <v>46</v>
      </c>
      <c r="D345" s="128">
        <v>1153.1400000000001</v>
      </c>
    </row>
    <row r="346" spans="2:4" ht="15" customHeight="1" x14ac:dyDescent="0.25">
      <c r="B346" s="129"/>
      <c r="C346" s="85" t="s">
        <v>39</v>
      </c>
      <c r="D346" s="128">
        <v>965.5799999999997</v>
      </c>
    </row>
    <row r="347" spans="2:4" ht="15" customHeight="1" x14ac:dyDescent="0.25">
      <c r="B347" s="129"/>
      <c r="C347" s="85" t="s">
        <v>37</v>
      </c>
      <c r="D347" s="128">
        <v>950.91599999999983</v>
      </c>
    </row>
    <row r="348" spans="2:4" ht="15" customHeight="1" x14ac:dyDescent="0.25">
      <c r="B348" s="129"/>
      <c r="C348" s="85" t="s">
        <v>12</v>
      </c>
      <c r="D348" s="128">
        <v>909.56999999999994</v>
      </c>
    </row>
    <row r="349" spans="2:4" x14ac:dyDescent="0.25">
      <c r="B349" s="129"/>
      <c r="C349" s="85" t="s">
        <v>6</v>
      </c>
      <c r="D349" s="128">
        <v>904.3439999999996</v>
      </c>
    </row>
    <row r="350" spans="2:4" ht="15" customHeight="1" x14ac:dyDescent="0.25">
      <c r="B350" s="129"/>
      <c r="C350" s="85" t="s">
        <v>60</v>
      </c>
      <c r="D350" s="128">
        <v>867.47899999999981</v>
      </c>
    </row>
    <row r="351" spans="2:4" ht="15" customHeight="1" x14ac:dyDescent="0.25">
      <c r="B351" s="129"/>
      <c r="C351" s="85" t="s">
        <v>43</v>
      </c>
      <c r="D351" s="128">
        <v>803.51999999999975</v>
      </c>
    </row>
    <row r="352" spans="2:4" ht="15" customHeight="1" x14ac:dyDescent="0.25">
      <c r="B352" s="129"/>
      <c r="C352" s="85" t="s">
        <v>36</v>
      </c>
      <c r="D352" s="128">
        <v>783.726</v>
      </c>
    </row>
    <row r="353" spans="2:4" ht="15" customHeight="1" x14ac:dyDescent="0.25">
      <c r="B353" s="129"/>
      <c r="C353" s="85" t="s">
        <v>10</v>
      </c>
      <c r="D353" s="128">
        <v>759.19799999999941</v>
      </c>
    </row>
    <row r="354" spans="2:4" ht="15" customHeight="1" x14ac:dyDescent="0.25">
      <c r="B354" s="129"/>
      <c r="C354" s="85" t="s">
        <v>16</v>
      </c>
      <c r="D354" s="128">
        <v>756.07927200000029</v>
      </c>
    </row>
    <row r="355" spans="2:4" x14ac:dyDescent="0.25">
      <c r="B355" s="129"/>
      <c r="C355" s="85" t="s">
        <v>47</v>
      </c>
      <c r="D355" s="128">
        <v>722.80200000000036</v>
      </c>
    </row>
    <row r="356" spans="2:4" ht="15" customHeight="1" x14ac:dyDescent="0.25">
      <c r="B356" s="129"/>
      <c r="C356" s="85" t="s">
        <v>52</v>
      </c>
      <c r="D356" s="128">
        <v>696.73800000000017</v>
      </c>
    </row>
    <row r="357" spans="2:4" ht="15" customHeight="1" x14ac:dyDescent="0.25">
      <c r="B357" s="129"/>
      <c r="C357" s="85" t="s">
        <v>11</v>
      </c>
      <c r="D357" s="128">
        <v>686.32799999999997</v>
      </c>
    </row>
    <row r="358" spans="2:4" ht="15" customHeight="1" x14ac:dyDescent="0.25">
      <c r="B358" s="129"/>
      <c r="C358" s="85" t="s">
        <v>51</v>
      </c>
      <c r="D358" s="128">
        <v>431.89199999999994</v>
      </c>
    </row>
    <row r="359" spans="2:4" ht="15" customHeight="1" x14ac:dyDescent="0.25">
      <c r="B359" s="129"/>
      <c r="C359" s="85" t="s">
        <v>19</v>
      </c>
      <c r="D359" s="128">
        <v>396.50884200000007</v>
      </c>
    </row>
    <row r="360" spans="2:4" ht="15" customHeight="1" x14ac:dyDescent="0.25">
      <c r="B360" s="129"/>
      <c r="C360" s="85" t="s">
        <v>221</v>
      </c>
      <c r="D360" s="128">
        <v>347.86799999999999</v>
      </c>
    </row>
    <row r="361" spans="2:4" ht="15" customHeight="1" x14ac:dyDescent="0.25">
      <c r="B361" s="129"/>
      <c r="C361" s="85" t="s">
        <v>61</v>
      </c>
      <c r="D361" s="128">
        <v>228.93000000000006</v>
      </c>
    </row>
    <row r="362" spans="2:4" ht="15" customHeight="1" x14ac:dyDescent="0.25">
      <c r="B362" s="129"/>
      <c r="C362" s="85" t="s">
        <v>48</v>
      </c>
      <c r="D362" s="128">
        <v>227.77200000000005</v>
      </c>
    </row>
    <row r="363" spans="2:4" ht="15" customHeight="1" x14ac:dyDescent="0.25">
      <c r="B363" s="129"/>
      <c r="C363" s="85" t="s">
        <v>64</v>
      </c>
      <c r="D363" s="128">
        <v>150.822</v>
      </c>
    </row>
    <row r="364" spans="2:4" ht="15" customHeight="1" x14ac:dyDescent="0.25">
      <c r="B364" s="129"/>
      <c r="C364" s="85" t="s">
        <v>9</v>
      </c>
      <c r="D364" s="128">
        <v>140.1</v>
      </c>
    </row>
    <row r="365" spans="2:4" ht="15" customHeight="1" x14ac:dyDescent="0.25">
      <c r="B365" s="129"/>
      <c r="C365" s="85" t="s">
        <v>222</v>
      </c>
      <c r="D365" s="128">
        <v>101.08800000000001</v>
      </c>
    </row>
    <row r="366" spans="2:4" ht="15" customHeight="1" x14ac:dyDescent="0.25">
      <c r="B366" s="129"/>
      <c r="C366" s="85" t="s">
        <v>40</v>
      </c>
      <c r="D366" s="128">
        <v>96.096000000000004</v>
      </c>
    </row>
    <row r="367" spans="2:4" ht="15" customHeight="1" x14ac:dyDescent="0.25">
      <c r="B367" s="129"/>
      <c r="C367" s="85" t="s">
        <v>44</v>
      </c>
      <c r="D367" s="128">
        <v>92.4</v>
      </c>
    </row>
    <row r="368" spans="2:4" ht="15" customHeight="1" x14ac:dyDescent="0.25">
      <c r="B368" s="129"/>
      <c r="C368" s="85" t="s">
        <v>245</v>
      </c>
      <c r="D368" s="128">
        <v>77.760000000000005</v>
      </c>
    </row>
    <row r="369" spans="2:4" ht="15" customHeight="1" x14ac:dyDescent="0.25">
      <c r="B369" s="129"/>
      <c r="C369" s="122" t="s">
        <v>18</v>
      </c>
      <c r="D369" s="132">
        <v>69.042000000000002</v>
      </c>
    </row>
    <row r="370" spans="2:4" ht="15" customHeight="1" x14ac:dyDescent="0.25">
      <c r="B370" s="133" t="s">
        <v>157</v>
      </c>
      <c r="C370" s="117"/>
      <c r="D370" s="131">
        <v>35404.393114000006</v>
      </c>
    </row>
    <row r="371" spans="2:4" ht="15" customHeight="1" x14ac:dyDescent="0.25">
      <c r="B371" s="129" t="s">
        <v>85</v>
      </c>
      <c r="C371" s="123" t="s">
        <v>42</v>
      </c>
      <c r="D371" s="134">
        <v>725.11199999999985</v>
      </c>
    </row>
    <row r="372" spans="2:4" ht="15" customHeight="1" x14ac:dyDescent="0.25">
      <c r="B372" s="129"/>
      <c r="C372" s="85" t="s">
        <v>11</v>
      </c>
      <c r="D372" s="128">
        <v>651.2399999999999</v>
      </c>
    </row>
    <row r="373" spans="2:4" x14ac:dyDescent="0.25">
      <c r="B373" s="129"/>
      <c r="C373" s="85" t="s">
        <v>36</v>
      </c>
      <c r="D373" s="128">
        <v>459.3660000000001</v>
      </c>
    </row>
    <row r="374" spans="2:4" ht="15" customHeight="1" x14ac:dyDescent="0.25">
      <c r="B374" s="129"/>
      <c r="C374" s="85" t="s">
        <v>6</v>
      </c>
      <c r="D374" s="128">
        <v>419.5800000000001</v>
      </c>
    </row>
    <row r="375" spans="2:4" x14ac:dyDescent="0.25">
      <c r="B375" s="129"/>
      <c r="C375" s="85" t="s">
        <v>18</v>
      </c>
      <c r="D375" s="128">
        <v>397.666</v>
      </c>
    </row>
    <row r="376" spans="2:4" ht="15" customHeight="1" x14ac:dyDescent="0.25">
      <c r="B376" s="129"/>
      <c r="C376" s="85" t="s">
        <v>17</v>
      </c>
      <c r="D376" s="128">
        <v>342.46800000000007</v>
      </c>
    </row>
    <row r="377" spans="2:4" ht="15" customHeight="1" x14ac:dyDescent="0.25">
      <c r="B377" s="129"/>
      <c r="C377" s="85" t="s">
        <v>41</v>
      </c>
      <c r="D377" s="128">
        <v>204.46800000000005</v>
      </c>
    </row>
    <row r="378" spans="2:4" ht="15" customHeight="1" x14ac:dyDescent="0.25">
      <c r="B378" s="129"/>
      <c r="C378" s="85" t="s">
        <v>48</v>
      </c>
      <c r="D378" s="128">
        <v>72.135999999999996</v>
      </c>
    </row>
    <row r="379" spans="2:4" ht="15" customHeight="1" x14ac:dyDescent="0.25">
      <c r="B379" s="129"/>
      <c r="C379" s="85" t="s">
        <v>16</v>
      </c>
      <c r="D379" s="128">
        <v>50.22</v>
      </c>
    </row>
    <row r="380" spans="2:4" x14ac:dyDescent="0.25">
      <c r="B380" s="129"/>
      <c r="C380" s="122" t="s">
        <v>5</v>
      </c>
      <c r="D380" s="132">
        <v>25.92</v>
      </c>
    </row>
    <row r="381" spans="2:4" ht="15" customHeight="1" x14ac:dyDescent="0.25">
      <c r="B381" s="133" t="s">
        <v>158</v>
      </c>
      <c r="C381" s="117"/>
      <c r="D381" s="131">
        <v>3348.1760000000004</v>
      </c>
    </row>
    <row r="382" spans="2:4" x14ac:dyDescent="0.25">
      <c r="B382" s="129" t="s">
        <v>86</v>
      </c>
      <c r="C382" s="123" t="s">
        <v>5</v>
      </c>
      <c r="D382" s="134">
        <v>2677.5360000000037</v>
      </c>
    </row>
    <row r="383" spans="2:4" ht="15" customHeight="1" x14ac:dyDescent="0.25">
      <c r="B383" s="129"/>
      <c r="C383" s="85" t="s">
        <v>20</v>
      </c>
      <c r="D383" s="128">
        <v>1745.3280000000009</v>
      </c>
    </row>
    <row r="384" spans="2:4" ht="15" customHeight="1" x14ac:dyDescent="0.25">
      <c r="B384" s="129"/>
      <c r="C384" s="85" t="s">
        <v>13</v>
      </c>
      <c r="D384" s="128">
        <v>503.59200000000016</v>
      </c>
    </row>
    <row r="385" spans="2:4" ht="15" customHeight="1" x14ac:dyDescent="0.25">
      <c r="B385" s="129"/>
      <c r="C385" s="85" t="s">
        <v>41</v>
      </c>
      <c r="D385" s="128">
        <v>493.44000000000005</v>
      </c>
    </row>
    <row r="386" spans="2:4" ht="15" customHeight="1" x14ac:dyDescent="0.25">
      <c r="B386" s="129"/>
      <c r="C386" s="85" t="s">
        <v>11</v>
      </c>
      <c r="D386" s="128">
        <v>480.57000000000016</v>
      </c>
    </row>
    <row r="387" spans="2:4" ht="15" customHeight="1" x14ac:dyDescent="0.25">
      <c r="B387" s="129"/>
      <c r="C387" s="85" t="s">
        <v>7</v>
      </c>
      <c r="D387" s="128">
        <v>466.56000000000023</v>
      </c>
    </row>
    <row r="388" spans="2:4" x14ac:dyDescent="0.25">
      <c r="B388" s="129"/>
      <c r="C388" s="85" t="s">
        <v>8</v>
      </c>
      <c r="D388" s="128">
        <v>304.75200000000007</v>
      </c>
    </row>
    <row r="389" spans="2:4" ht="15" customHeight="1" x14ac:dyDescent="0.25">
      <c r="B389" s="129"/>
      <c r="C389" s="85" t="s">
        <v>62</v>
      </c>
      <c r="D389" s="128">
        <v>270.38400000000001</v>
      </c>
    </row>
    <row r="390" spans="2:4" ht="15" customHeight="1" x14ac:dyDescent="0.25">
      <c r="B390" s="129"/>
      <c r="C390" s="85" t="s">
        <v>39</v>
      </c>
      <c r="D390" s="128">
        <v>213.00000000000003</v>
      </c>
    </row>
    <row r="391" spans="2:4" ht="15" customHeight="1" x14ac:dyDescent="0.25">
      <c r="B391" s="129"/>
      <c r="C391" s="85" t="s">
        <v>51</v>
      </c>
      <c r="D391" s="128">
        <v>207.36000000000007</v>
      </c>
    </row>
    <row r="392" spans="2:4" ht="15" customHeight="1" x14ac:dyDescent="0.25">
      <c r="B392" s="129"/>
      <c r="C392" s="122" t="s">
        <v>6</v>
      </c>
      <c r="D392" s="132">
        <v>98.495999999999995</v>
      </c>
    </row>
    <row r="393" spans="2:4" ht="15" customHeight="1" x14ac:dyDescent="0.25">
      <c r="B393" s="133" t="s">
        <v>159</v>
      </c>
      <c r="C393" s="117"/>
      <c r="D393" s="131">
        <v>7461.0180000000055</v>
      </c>
    </row>
    <row r="394" spans="2:4" ht="15" customHeight="1" x14ac:dyDescent="0.25">
      <c r="B394" s="129" t="s">
        <v>160</v>
      </c>
      <c r="C394" s="123" t="s">
        <v>63</v>
      </c>
      <c r="D394" s="134">
        <v>180.14400000000003</v>
      </c>
    </row>
    <row r="395" spans="2:4" ht="15" customHeight="1" x14ac:dyDescent="0.25">
      <c r="B395" s="129"/>
      <c r="C395" s="85" t="s">
        <v>10</v>
      </c>
      <c r="D395" s="128">
        <v>72</v>
      </c>
    </row>
    <row r="396" spans="2:4" ht="15" customHeight="1" x14ac:dyDescent="0.25">
      <c r="B396" s="129"/>
      <c r="C396" s="85" t="s">
        <v>15</v>
      </c>
      <c r="D396" s="128">
        <v>49.92</v>
      </c>
    </row>
    <row r="397" spans="2:4" ht="15" customHeight="1" x14ac:dyDescent="0.25">
      <c r="B397" s="129"/>
      <c r="C397" s="85" t="s">
        <v>39</v>
      </c>
      <c r="D397" s="128">
        <v>48</v>
      </c>
    </row>
    <row r="398" spans="2:4" ht="15" customHeight="1" x14ac:dyDescent="0.25">
      <c r="B398" s="129"/>
      <c r="C398" s="122" t="s">
        <v>14</v>
      </c>
      <c r="D398" s="132">
        <v>24.96</v>
      </c>
    </row>
    <row r="399" spans="2:4" ht="15" customHeight="1" x14ac:dyDescent="0.25">
      <c r="B399" s="133" t="s">
        <v>161</v>
      </c>
      <c r="C399" s="117"/>
      <c r="D399" s="131">
        <v>375.02400000000006</v>
      </c>
    </row>
    <row r="400" spans="2:4" ht="15" customHeight="1" x14ac:dyDescent="0.25">
      <c r="B400" s="129" t="s">
        <v>162</v>
      </c>
      <c r="C400" s="123" t="s">
        <v>11</v>
      </c>
      <c r="D400" s="134">
        <v>1239.3600000000001</v>
      </c>
    </row>
    <row r="401" spans="2:4" ht="15" customHeight="1" x14ac:dyDescent="0.25">
      <c r="B401" s="129"/>
      <c r="C401" s="85" t="s">
        <v>6</v>
      </c>
      <c r="D401" s="128">
        <v>1012.6800000000002</v>
      </c>
    </row>
    <row r="402" spans="2:4" ht="15" customHeight="1" x14ac:dyDescent="0.25">
      <c r="B402" s="129"/>
      <c r="C402" s="85" t="s">
        <v>12</v>
      </c>
      <c r="D402" s="128">
        <v>334.99200000000002</v>
      </c>
    </row>
    <row r="403" spans="2:4" ht="15" customHeight="1" x14ac:dyDescent="0.25">
      <c r="B403" s="129"/>
      <c r="C403" s="85" t="s">
        <v>65</v>
      </c>
      <c r="D403" s="128">
        <v>217.92000000000002</v>
      </c>
    </row>
    <row r="404" spans="2:4" ht="15" customHeight="1" x14ac:dyDescent="0.25">
      <c r="B404" s="129"/>
      <c r="C404" s="85" t="s">
        <v>40</v>
      </c>
      <c r="D404" s="128">
        <v>216</v>
      </c>
    </row>
    <row r="405" spans="2:4" ht="15" customHeight="1" x14ac:dyDescent="0.25">
      <c r="B405" s="129"/>
      <c r="C405" s="85" t="s">
        <v>60</v>
      </c>
      <c r="D405" s="128">
        <v>192</v>
      </c>
    </row>
    <row r="406" spans="2:4" ht="15" customHeight="1" x14ac:dyDescent="0.25">
      <c r="B406" s="129"/>
      <c r="C406" s="85" t="s">
        <v>17</v>
      </c>
      <c r="D406" s="128">
        <v>192</v>
      </c>
    </row>
    <row r="407" spans="2:4" ht="15" customHeight="1" x14ac:dyDescent="0.25">
      <c r="B407" s="129"/>
      <c r="C407" s="85" t="s">
        <v>8</v>
      </c>
      <c r="D407" s="128">
        <v>189.33200000000002</v>
      </c>
    </row>
    <row r="408" spans="2:4" ht="15" customHeight="1" x14ac:dyDescent="0.25">
      <c r="B408" s="129"/>
      <c r="C408" s="85" t="s">
        <v>163</v>
      </c>
      <c r="D408" s="128">
        <v>132</v>
      </c>
    </row>
    <row r="409" spans="2:4" ht="15" customHeight="1" x14ac:dyDescent="0.25">
      <c r="B409" s="129"/>
      <c r="C409" s="85" t="s">
        <v>52</v>
      </c>
      <c r="D409" s="128">
        <v>117</v>
      </c>
    </row>
    <row r="410" spans="2:4" ht="15" customHeight="1" x14ac:dyDescent="0.25">
      <c r="B410" s="129"/>
      <c r="C410" s="85" t="s">
        <v>7</v>
      </c>
      <c r="D410" s="128">
        <v>103.2</v>
      </c>
    </row>
    <row r="411" spans="2:4" ht="15" customHeight="1" x14ac:dyDescent="0.25">
      <c r="B411" s="129"/>
      <c r="C411" s="85" t="s">
        <v>10</v>
      </c>
      <c r="D411" s="128">
        <v>75.84</v>
      </c>
    </row>
    <row r="412" spans="2:4" x14ac:dyDescent="0.25">
      <c r="B412" s="129"/>
      <c r="C412" s="85" t="s">
        <v>41</v>
      </c>
      <c r="D412" s="128">
        <v>72</v>
      </c>
    </row>
    <row r="413" spans="2:4" ht="15" customHeight="1" x14ac:dyDescent="0.25">
      <c r="B413" s="129"/>
      <c r="C413" s="85" t="s">
        <v>92</v>
      </c>
      <c r="D413" s="128">
        <v>70.53</v>
      </c>
    </row>
    <row r="414" spans="2:4" ht="15" customHeight="1" x14ac:dyDescent="0.25">
      <c r="B414" s="129"/>
      <c r="C414" s="85" t="s">
        <v>18</v>
      </c>
      <c r="D414" s="128">
        <v>69.12</v>
      </c>
    </row>
    <row r="415" spans="2:4" x14ac:dyDescent="0.25">
      <c r="B415" s="129"/>
      <c r="C415" s="85" t="s">
        <v>50</v>
      </c>
      <c r="D415" s="128">
        <v>48</v>
      </c>
    </row>
    <row r="416" spans="2:4" ht="15" customHeight="1" x14ac:dyDescent="0.25">
      <c r="B416" s="129"/>
      <c r="C416" s="122" t="s">
        <v>15</v>
      </c>
      <c r="D416" s="132">
        <v>45</v>
      </c>
    </row>
    <row r="417" spans="2:4" x14ac:dyDescent="0.25">
      <c r="B417" s="133" t="s">
        <v>164</v>
      </c>
      <c r="C417" s="117"/>
      <c r="D417" s="131">
        <v>4326.9740000000002</v>
      </c>
    </row>
    <row r="418" spans="2:4" x14ac:dyDescent="0.25">
      <c r="B418" s="129" t="s">
        <v>87</v>
      </c>
      <c r="C418" s="124" t="s">
        <v>11</v>
      </c>
      <c r="D418" s="135">
        <v>156</v>
      </c>
    </row>
    <row r="419" spans="2:4" x14ac:dyDescent="0.25">
      <c r="B419" s="133" t="s">
        <v>165</v>
      </c>
      <c r="C419" s="117"/>
      <c r="D419" s="131">
        <v>156</v>
      </c>
    </row>
    <row r="420" spans="2:4" x14ac:dyDescent="0.25">
      <c r="B420" s="129" t="s">
        <v>88</v>
      </c>
      <c r="C420" s="123" t="s">
        <v>42</v>
      </c>
      <c r="D420" s="134">
        <v>336.96000000000015</v>
      </c>
    </row>
    <row r="421" spans="2:4" x14ac:dyDescent="0.25">
      <c r="B421" s="129"/>
      <c r="C421" s="85" t="s">
        <v>11</v>
      </c>
      <c r="D421" s="128">
        <v>204.12</v>
      </c>
    </row>
    <row r="422" spans="2:4" x14ac:dyDescent="0.25">
      <c r="B422" s="129"/>
      <c r="C422" s="85" t="s">
        <v>7</v>
      </c>
      <c r="D422" s="128">
        <v>129.60000000000002</v>
      </c>
    </row>
    <row r="423" spans="2:4" x14ac:dyDescent="0.25">
      <c r="B423" s="129"/>
      <c r="C423" s="122" t="s">
        <v>16</v>
      </c>
      <c r="D423" s="132">
        <v>75.816000000000003</v>
      </c>
    </row>
    <row r="424" spans="2:4" x14ac:dyDescent="0.25">
      <c r="B424" s="133" t="s">
        <v>166</v>
      </c>
      <c r="C424" s="117"/>
      <c r="D424" s="131">
        <v>746.49600000000021</v>
      </c>
    </row>
    <row r="425" spans="2:4" x14ac:dyDescent="0.25">
      <c r="B425" s="129" t="s">
        <v>89</v>
      </c>
      <c r="C425" s="123" t="s">
        <v>19</v>
      </c>
      <c r="D425" s="134">
        <v>49.103999999999999</v>
      </c>
    </row>
    <row r="426" spans="2:4" x14ac:dyDescent="0.25">
      <c r="B426" s="129"/>
      <c r="C426" s="122" t="s">
        <v>17</v>
      </c>
      <c r="D426" s="132">
        <v>24</v>
      </c>
    </row>
    <row r="427" spans="2:4" x14ac:dyDescent="0.25">
      <c r="B427" s="133" t="s">
        <v>167</v>
      </c>
      <c r="C427" s="117"/>
      <c r="D427" s="131">
        <v>73.103999999999999</v>
      </c>
    </row>
    <row r="428" spans="2:4" x14ac:dyDescent="0.25">
      <c r="B428" s="129" t="s">
        <v>168</v>
      </c>
      <c r="C428" s="123" t="s">
        <v>40</v>
      </c>
      <c r="D428" s="134">
        <v>207.36000000000007</v>
      </c>
    </row>
    <row r="429" spans="2:4" x14ac:dyDescent="0.25">
      <c r="B429" s="129"/>
      <c r="C429" s="85" t="s">
        <v>63</v>
      </c>
      <c r="D429" s="128">
        <v>155.52000000000004</v>
      </c>
    </row>
    <row r="430" spans="2:4" x14ac:dyDescent="0.25">
      <c r="B430" s="129"/>
      <c r="C430" s="85" t="s">
        <v>15</v>
      </c>
      <c r="D430" s="128">
        <v>87.84</v>
      </c>
    </row>
    <row r="431" spans="2:4" x14ac:dyDescent="0.25">
      <c r="B431" s="129"/>
      <c r="C431" s="85" t="s">
        <v>43</v>
      </c>
      <c r="D431" s="128">
        <v>58.320000000000007</v>
      </c>
    </row>
    <row r="432" spans="2:4" x14ac:dyDescent="0.25">
      <c r="B432" s="129"/>
      <c r="C432" s="122" t="s">
        <v>12</v>
      </c>
      <c r="D432" s="132">
        <v>24</v>
      </c>
    </row>
    <row r="433" spans="2:4" x14ac:dyDescent="0.25">
      <c r="B433" s="133" t="s">
        <v>169</v>
      </c>
      <c r="C433" s="117"/>
      <c r="D433" s="131">
        <v>533.04000000000008</v>
      </c>
    </row>
    <row r="434" spans="2:4" x14ac:dyDescent="0.25">
      <c r="B434" s="129" t="s">
        <v>233</v>
      </c>
      <c r="C434" s="124" t="s">
        <v>5</v>
      </c>
      <c r="D434" s="135">
        <v>97.5</v>
      </c>
    </row>
    <row r="435" spans="2:4" x14ac:dyDescent="0.25">
      <c r="B435" s="133" t="s">
        <v>234</v>
      </c>
      <c r="C435" s="117"/>
      <c r="D435" s="131">
        <v>97.5</v>
      </c>
    </row>
    <row r="436" spans="2:4" x14ac:dyDescent="0.25">
      <c r="B436" s="129" t="s">
        <v>170</v>
      </c>
      <c r="C436" s="123" t="s">
        <v>11</v>
      </c>
      <c r="D436" s="134">
        <v>1108.1759999999995</v>
      </c>
    </row>
    <row r="437" spans="2:4" x14ac:dyDescent="0.25">
      <c r="B437" s="129"/>
      <c r="C437" s="85" t="s">
        <v>7</v>
      </c>
      <c r="D437" s="128">
        <v>1060.7039999999995</v>
      </c>
    </row>
    <row r="438" spans="2:4" x14ac:dyDescent="0.25">
      <c r="B438" s="129"/>
      <c r="C438" s="85" t="s">
        <v>36</v>
      </c>
      <c r="D438" s="128">
        <v>777.92400000000009</v>
      </c>
    </row>
    <row r="439" spans="2:4" x14ac:dyDescent="0.25">
      <c r="B439" s="129"/>
      <c r="C439" s="85" t="s">
        <v>18</v>
      </c>
      <c r="D439" s="128">
        <v>691.25400000000002</v>
      </c>
    </row>
    <row r="440" spans="2:4" x14ac:dyDescent="0.25">
      <c r="B440" s="129"/>
      <c r="C440" s="85" t="s">
        <v>9</v>
      </c>
      <c r="D440" s="128">
        <v>485.35200000000003</v>
      </c>
    </row>
    <row r="441" spans="2:4" x14ac:dyDescent="0.25">
      <c r="B441" s="129"/>
      <c r="C441" s="85" t="s">
        <v>16</v>
      </c>
      <c r="D441" s="128">
        <v>429.31999999999994</v>
      </c>
    </row>
    <row r="442" spans="2:4" x14ac:dyDescent="0.25">
      <c r="B442" s="129"/>
      <c r="C442" s="85" t="s">
        <v>17</v>
      </c>
      <c r="D442" s="128">
        <v>331.29000000000008</v>
      </c>
    </row>
    <row r="443" spans="2:4" x14ac:dyDescent="0.25">
      <c r="B443" s="129"/>
      <c r="C443" s="85" t="s">
        <v>8</v>
      </c>
      <c r="D443" s="128">
        <v>259.2000000000001</v>
      </c>
    </row>
    <row r="444" spans="2:4" x14ac:dyDescent="0.25">
      <c r="B444" s="129"/>
      <c r="C444" s="85" t="s">
        <v>10</v>
      </c>
      <c r="D444" s="128">
        <v>233.28000000000009</v>
      </c>
    </row>
    <row r="445" spans="2:4" x14ac:dyDescent="0.25">
      <c r="B445" s="129"/>
      <c r="C445" s="85" t="s">
        <v>38</v>
      </c>
      <c r="D445" s="128">
        <v>199.58400000000003</v>
      </c>
    </row>
    <row r="446" spans="2:4" x14ac:dyDescent="0.25">
      <c r="B446" s="129"/>
      <c r="C446" s="85" t="s">
        <v>5</v>
      </c>
      <c r="D446" s="128">
        <v>181.44000000000005</v>
      </c>
    </row>
    <row r="447" spans="2:4" x14ac:dyDescent="0.25">
      <c r="B447" s="129"/>
      <c r="C447" s="85" t="s">
        <v>44</v>
      </c>
      <c r="D447" s="128">
        <v>155.03400000000002</v>
      </c>
    </row>
    <row r="448" spans="2:4" x14ac:dyDescent="0.25">
      <c r="B448" s="129"/>
      <c r="C448" s="85" t="s">
        <v>50</v>
      </c>
      <c r="D448" s="128">
        <v>132.19200000000001</v>
      </c>
    </row>
    <row r="449" spans="2:4" x14ac:dyDescent="0.25">
      <c r="B449" s="129"/>
      <c r="C449" s="85" t="s">
        <v>20</v>
      </c>
      <c r="D449" s="128">
        <v>103.68</v>
      </c>
    </row>
    <row r="450" spans="2:4" x14ac:dyDescent="0.25">
      <c r="B450" s="129"/>
      <c r="C450" s="85" t="s">
        <v>48</v>
      </c>
      <c r="D450" s="128">
        <v>102.06</v>
      </c>
    </row>
    <row r="451" spans="2:4" x14ac:dyDescent="0.25">
      <c r="B451" s="129"/>
      <c r="C451" s="85" t="s">
        <v>41</v>
      </c>
      <c r="D451" s="128">
        <v>77.760000000000005</v>
      </c>
    </row>
    <row r="452" spans="2:4" x14ac:dyDescent="0.25">
      <c r="B452" s="129"/>
      <c r="C452" s="85" t="s">
        <v>6</v>
      </c>
      <c r="D452" s="128">
        <v>77.760000000000005</v>
      </c>
    </row>
    <row r="453" spans="2:4" x14ac:dyDescent="0.25">
      <c r="B453" s="129"/>
      <c r="C453" s="85" t="s">
        <v>49</v>
      </c>
      <c r="D453" s="128">
        <v>76.787999999999997</v>
      </c>
    </row>
    <row r="454" spans="2:4" x14ac:dyDescent="0.25">
      <c r="B454" s="129"/>
      <c r="C454" s="85" t="s">
        <v>62</v>
      </c>
      <c r="D454" s="128">
        <v>76.787999999999997</v>
      </c>
    </row>
    <row r="455" spans="2:4" x14ac:dyDescent="0.25">
      <c r="B455" s="129"/>
      <c r="C455" s="85" t="s">
        <v>15</v>
      </c>
      <c r="D455" s="128">
        <v>51.84</v>
      </c>
    </row>
    <row r="456" spans="2:4" x14ac:dyDescent="0.25">
      <c r="B456" s="129"/>
      <c r="C456" s="85" t="s">
        <v>13</v>
      </c>
      <c r="D456" s="128">
        <v>25.92</v>
      </c>
    </row>
    <row r="457" spans="2:4" x14ac:dyDescent="0.25">
      <c r="B457" s="129"/>
      <c r="C457" s="85" t="s">
        <v>63</v>
      </c>
      <c r="D457" s="128">
        <v>25.92</v>
      </c>
    </row>
    <row r="458" spans="2:4" x14ac:dyDescent="0.25">
      <c r="B458" s="129"/>
      <c r="C458" s="85" t="s">
        <v>65</v>
      </c>
      <c r="D458" s="128">
        <v>25.92</v>
      </c>
    </row>
    <row r="459" spans="2:4" x14ac:dyDescent="0.25">
      <c r="B459" s="129"/>
      <c r="C459" s="122" t="s">
        <v>37</v>
      </c>
      <c r="D459" s="132">
        <v>25.92</v>
      </c>
    </row>
    <row r="460" spans="2:4" x14ac:dyDescent="0.25">
      <c r="B460" s="133" t="s">
        <v>171</v>
      </c>
      <c r="C460" s="117"/>
      <c r="D460" s="131">
        <v>6715.1059999999998</v>
      </c>
    </row>
    <row r="461" spans="2:4" x14ac:dyDescent="0.25">
      <c r="B461" s="129" t="s">
        <v>172</v>
      </c>
      <c r="C461" s="123" t="s">
        <v>173</v>
      </c>
      <c r="D461" s="134">
        <v>54.024000000000001</v>
      </c>
    </row>
    <row r="462" spans="2:4" x14ac:dyDescent="0.25">
      <c r="B462" s="129"/>
      <c r="C462" s="122" t="s">
        <v>20</v>
      </c>
      <c r="D462" s="132">
        <v>21.6</v>
      </c>
    </row>
    <row r="463" spans="2:4" x14ac:dyDescent="0.25">
      <c r="B463" s="133" t="s">
        <v>174</v>
      </c>
      <c r="C463" s="117"/>
      <c r="D463" s="131">
        <v>75.623999999999995</v>
      </c>
    </row>
    <row r="464" spans="2:4" x14ac:dyDescent="0.25">
      <c r="B464" s="129" t="s">
        <v>175</v>
      </c>
      <c r="C464" s="124" t="s">
        <v>36</v>
      </c>
      <c r="D464" s="135">
        <v>81.647999999999996</v>
      </c>
    </row>
    <row r="465" spans="2:4" x14ac:dyDescent="0.25">
      <c r="B465" s="133" t="s">
        <v>176</v>
      </c>
      <c r="C465" s="117"/>
      <c r="D465" s="131">
        <v>81.647999999999996</v>
      </c>
    </row>
    <row r="466" spans="2:4" ht="16.5" thickBot="1" x14ac:dyDescent="0.3">
      <c r="B466" s="136" t="s">
        <v>57</v>
      </c>
      <c r="C466" s="121"/>
      <c r="D466" s="137">
        <f>'TOTAL EXPORT LIMON'!C58</f>
        <v>216148.99816200009</v>
      </c>
    </row>
    <row r="467" spans="2:4" ht="15.75" thickTop="1" x14ac:dyDescent="0.25"/>
  </sheetData>
  <autoFilter ref="B4:D465"/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A87"/>
  <sheetViews>
    <sheetView showGridLines="0" workbookViewId="0">
      <selection activeCell="B2" sqref="B2:C2"/>
    </sheetView>
  </sheetViews>
  <sheetFormatPr baseColWidth="10" defaultRowHeight="15" x14ac:dyDescent="0.25"/>
  <cols>
    <col min="1" max="1" width="12.7109375" style="2" customWidth="1"/>
    <col min="2" max="2" width="55.7109375" style="2" customWidth="1"/>
    <col min="3" max="3" width="12.7109375" style="2" customWidth="1"/>
    <col min="4" max="5" width="10.7109375" style="2" bestFit="1" customWidth="1"/>
    <col min="6" max="21" width="8.7109375" style="2" customWidth="1"/>
    <col min="22" max="25" width="9.28515625" style="2" customWidth="1"/>
    <col min="26" max="26" width="12.5703125" style="2" customWidth="1"/>
    <col min="27" max="27" width="11.42578125" style="2"/>
  </cols>
  <sheetData>
    <row r="1" spans="1:26" ht="15.75" thickTop="1" x14ac:dyDescent="0.25">
      <c r="B1" s="154" t="s">
        <v>249</v>
      </c>
      <c r="C1" s="155"/>
    </row>
    <row r="2" spans="1:26" ht="15.75" x14ac:dyDescent="0.25">
      <c r="A2" s="19"/>
      <c r="B2" s="169" t="s">
        <v>35</v>
      </c>
      <c r="C2" s="170"/>
      <c r="D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5">
      <c r="A3" s="19"/>
      <c r="B3" s="171" t="s">
        <v>1</v>
      </c>
      <c r="C3" s="172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15.75" customHeight="1" x14ac:dyDescent="0.25">
      <c r="A4" s="19"/>
      <c r="B4" s="138" t="s">
        <v>3</v>
      </c>
      <c r="C4" s="139" t="s">
        <v>4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5">
      <c r="A5" s="19"/>
      <c r="B5" s="140" t="s">
        <v>36</v>
      </c>
      <c r="C5" s="141">
        <v>4390.2274999999945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x14ac:dyDescent="0.25">
      <c r="A6" s="19"/>
      <c r="B6" s="24" t="s">
        <v>17</v>
      </c>
      <c r="C6" s="25">
        <v>3302.1780000000031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x14ac:dyDescent="0.25">
      <c r="A7" s="19"/>
      <c r="B7" s="13" t="s">
        <v>11</v>
      </c>
      <c r="C7" s="14">
        <v>3025.1880000000051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x14ac:dyDescent="0.25">
      <c r="A8" s="19"/>
      <c r="B8" s="24" t="s">
        <v>6</v>
      </c>
      <c r="C8" s="25">
        <v>2981.5079999999962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5">
      <c r="A9" s="19"/>
      <c r="B9" s="13" t="s">
        <v>7</v>
      </c>
      <c r="C9" s="14">
        <v>2842.7760000000039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5">
      <c r="A10" s="19"/>
      <c r="B10" s="24" t="s">
        <v>13</v>
      </c>
      <c r="C10" s="25">
        <v>1348.5530000000001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x14ac:dyDescent="0.25">
      <c r="A11" s="19"/>
      <c r="B11" s="13" t="s">
        <v>37</v>
      </c>
      <c r="C11" s="14">
        <v>1317.1560000000002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x14ac:dyDescent="0.25">
      <c r="A12" s="19"/>
      <c r="B12" s="24" t="s">
        <v>39</v>
      </c>
      <c r="C12" s="25">
        <v>1299.8760000000002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x14ac:dyDescent="0.25">
      <c r="A13" s="19"/>
      <c r="B13" s="13" t="s">
        <v>42</v>
      </c>
      <c r="C13" s="14">
        <v>1177.4160000000002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x14ac:dyDescent="0.25">
      <c r="A14" s="19"/>
      <c r="B14" s="24" t="s">
        <v>10</v>
      </c>
      <c r="C14" s="25">
        <v>1123.9799999999996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x14ac:dyDescent="0.25">
      <c r="A15" s="19"/>
      <c r="B15" s="13" t="s">
        <v>5</v>
      </c>
      <c r="C15" s="14">
        <v>1041.1955999999993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x14ac:dyDescent="0.25">
      <c r="A16" s="19"/>
      <c r="B16" s="24" t="s">
        <v>38</v>
      </c>
      <c r="C16" s="25">
        <v>873.1799999999995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x14ac:dyDescent="0.25">
      <c r="A17" s="19"/>
      <c r="B17" s="13" t="s">
        <v>40</v>
      </c>
      <c r="C17" s="14">
        <v>743.7149999999998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x14ac:dyDescent="0.25">
      <c r="A18" s="19"/>
      <c r="B18" s="24" t="s">
        <v>41</v>
      </c>
      <c r="C18" s="25">
        <v>685.25999999999976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x14ac:dyDescent="0.25">
      <c r="A19" s="19"/>
      <c r="B19" s="13" t="s">
        <v>43</v>
      </c>
      <c r="C19" s="14">
        <v>592.27200000000005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x14ac:dyDescent="0.25">
      <c r="A20" s="19"/>
      <c r="B20" s="24" t="s">
        <v>18</v>
      </c>
      <c r="C20" s="25">
        <v>527.47200000000009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x14ac:dyDescent="0.25">
      <c r="A21" s="19"/>
      <c r="B21" s="13" t="s">
        <v>44</v>
      </c>
      <c r="C21" s="14">
        <v>515.202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x14ac:dyDescent="0.25">
      <c r="A22" s="19"/>
      <c r="B22" s="24" t="s">
        <v>9</v>
      </c>
      <c r="C22" s="25">
        <v>399.61200000000002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x14ac:dyDescent="0.25">
      <c r="A23" s="19"/>
      <c r="B23" s="13" t="s">
        <v>46</v>
      </c>
      <c r="C23" s="14">
        <v>283.17600000000004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x14ac:dyDescent="0.25">
      <c r="A24" s="19"/>
      <c r="B24" s="24" t="s">
        <v>45</v>
      </c>
      <c r="C24" s="25">
        <v>258.04800000000006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x14ac:dyDescent="0.25">
      <c r="A25" s="19"/>
      <c r="B25" s="13" t="s">
        <v>20</v>
      </c>
      <c r="C25" s="14">
        <v>257.28000000000009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x14ac:dyDescent="0.25">
      <c r="A26" s="19"/>
      <c r="B26" s="24" t="s">
        <v>49</v>
      </c>
      <c r="C26" s="25">
        <v>254.66400000000002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x14ac:dyDescent="0.25">
      <c r="A27" s="19"/>
      <c r="B27" s="13" t="s">
        <v>14</v>
      </c>
      <c r="C27" s="14">
        <v>233.28000000000009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x14ac:dyDescent="0.25">
      <c r="A28" s="19"/>
      <c r="B28" s="24" t="s">
        <v>48</v>
      </c>
      <c r="C28" s="25">
        <v>231.82200000000006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x14ac:dyDescent="0.25">
      <c r="A29" s="19"/>
      <c r="B29" s="13" t="s">
        <v>47</v>
      </c>
      <c r="C29" s="14">
        <v>203.79600000000005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x14ac:dyDescent="0.25">
      <c r="A30" s="19"/>
      <c r="B30" s="24" t="s">
        <v>16</v>
      </c>
      <c r="C30" s="25">
        <v>159.57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x14ac:dyDescent="0.25">
      <c r="A31" s="19"/>
      <c r="B31" s="13" t="s">
        <v>50</v>
      </c>
      <c r="C31" s="14">
        <v>144.01800000000003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x14ac:dyDescent="0.25">
      <c r="A32" s="19"/>
      <c r="B32" s="24" t="s">
        <v>12</v>
      </c>
      <c r="C32" s="25">
        <v>103.68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x14ac:dyDescent="0.25">
      <c r="A33" s="19"/>
      <c r="B33" s="13" t="s">
        <v>52</v>
      </c>
      <c r="C33" s="14">
        <v>97.812000000000012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x14ac:dyDescent="0.25">
      <c r="A34" s="19"/>
      <c r="B34" s="24" t="s">
        <v>51</v>
      </c>
      <c r="C34" s="25">
        <v>76.788000000000011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x14ac:dyDescent="0.25">
      <c r="A35" s="19"/>
      <c r="B35" s="13" t="s">
        <v>65</v>
      </c>
      <c r="C35" s="14">
        <v>74.844000000000008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5">
      <c r="A36" s="19"/>
      <c r="B36" s="24" t="s">
        <v>8</v>
      </c>
      <c r="C36" s="25">
        <v>68.039999999999992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x14ac:dyDescent="0.25">
      <c r="A37" s="19"/>
      <c r="B37" s="13" t="s">
        <v>92</v>
      </c>
      <c r="C37" s="14">
        <v>51.516000000000005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x14ac:dyDescent="0.25">
      <c r="A38" s="19"/>
      <c r="B38" s="24" t="s">
        <v>59</v>
      </c>
      <c r="C38" s="25">
        <v>49.896000000000001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x14ac:dyDescent="0.25">
      <c r="A39" s="19"/>
      <c r="B39" s="13" t="s">
        <v>19</v>
      </c>
      <c r="C39" s="14">
        <v>24.612000000000002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x14ac:dyDescent="0.25">
      <c r="A40" s="19"/>
      <c r="B40" s="24" t="s">
        <v>64</v>
      </c>
      <c r="C40" s="25">
        <v>12.96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x14ac:dyDescent="0.25">
      <c r="A41" s="19"/>
      <c r="B41" s="13" t="s">
        <v>15</v>
      </c>
      <c r="C41" s="14">
        <v>6.3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5.75" thickBot="1" x14ac:dyDescent="0.3">
      <c r="A42" s="19"/>
      <c r="B42" s="26" t="s">
        <v>57</v>
      </c>
      <c r="C42" s="27">
        <f>SUM(C5:C41)</f>
        <v>30778.869100000004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5.75" thickTop="1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5.75" thickBot="1" x14ac:dyDescent="0.3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15.75" thickTop="1" x14ac:dyDescent="0.25">
      <c r="A45" s="19"/>
      <c r="B45" s="173" t="s">
        <v>219</v>
      </c>
      <c r="C45" s="174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5.75" thickBot="1" x14ac:dyDescent="0.3">
      <c r="A46" s="19"/>
      <c r="B46" s="175" t="s">
        <v>1</v>
      </c>
      <c r="C46" s="176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7.5" customHeight="1" thickTop="1" thickBot="1" x14ac:dyDescent="0.3">
      <c r="A47" s="19"/>
      <c r="B47" s="20"/>
      <c r="C47" s="20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7.25" customHeight="1" thickTop="1" x14ac:dyDescent="0.25">
      <c r="A48" s="19"/>
      <c r="B48" s="28" t="s">
        <v>3</v>
      </c>
      <c r="C48" s="29" t="s">
        <v>53</v>
      </c>
      <c r="D48" s="29" t="s">
        <v>54</v>
      </c>
      <c r="E48" s="29" t="s">
        <v>55</v>
      </c>
      <c r="F48" s="29" t="s">
        <v>56</v>
      </c>
      <c r="G48" s="29" t="s">
        <v>22</v>
      </c>
      <c r="H48" s="29" t="s">
        <v>23</v>
      </c>
      <c r="I48" s="29" t="s">
        <v>24</v>
      </c>
      <c r="J48" s="29" t="s">
        <v>25</v>
      </c>
      <c r="K48" s="29" t="s">
        <v>26</v>
      </c>
      <c r="L48" s="29" t="s">
        <v>27</v>
      </c>
      <c r="M48" s="29" t="s">
        <v>28</v>
      </c>
      <c r="N48" s="29" t="s">
        <v>29</v>
      </c>
      <c r="O48" s="29" t="s">
        <v>30</v>
      </c>
      <c r="P48" s="29" t="s">
        <v>31</v>
      </c>
      <c r="Q48" s="29" t="s">
        <v>32</v>
      </c>
      <c r="R48" s="29" t="s">
        <v>33</v>
      </c>
      <c r="S48" s="29" t="s">
        <v>34</v>
      </c>
      <c r="T48" s="29" t="s">
        <v>220</v>
      </c>
      <c r="U48" s="29" t="s">
        <v>225</v>
      </c>
      <c r="V48" s="29" t="s">
        <v>232</v>
      </c>
      <c r="W48" s="29" t="s">
        <v>235</v>
      </c>
      <c r="X48" s="29" t="s">
        <v>247</v>
      </c>
      <c r="Y48" s="29" t="s">
        <v>250</v>
      </c>
      <c r="Z48" s="30" t="s">
        <v>21</v>
      </c>
    </row>
    <row r="49" spans="1:26" x14ac:dyDescent="0.25">
      <c r="A49" s="19"/>
      <c r="B49" s="13" t="s">
        <v>36</v>
      </c>
      <c r="C49" s="31"/>
      <c r="D49" s="31"/>
      <c r="E49" s="31"/>
      <c r="F49" s="31">
        <v>51.192</v>
      </c>
      <c r="G49" s="31">
        <v>76.055999999999997</v>
      </c>
      <c r="H49" s="31">
        <v>102.384</v>
      </c>
      <c r="I49" s="31"/>
      <c r="J49" s="31">
        <v>324.97200000000004</v>
      </c>
      <c r="K49" s="31">
        <v>102.384</v>
      </c>
      <c r="L49" s="31">
        <v>25.596</v>
      </c>
      <c r="M49" s="31">
        <v>290.30399999999997</v>
      </c>
      <c r="N49" s="31"/>
      <c r="O49" s="31">
        <v>251.42400000000001</v>
      </c>
      <c r="P49" s="31">
        <v>153.57599999999999</v>
      </c>
      <c r="Q49" s="31">
        <v>430.34400000000005</v>
      </c>
      <c r="R49" s="31">
        <v>444.52799999999985</v>
      </c>
      <c r="S49" s="31">
        <v>568.86</v>
      </c>
      <c r="T49" s="31">
        <v>148.78800000000001</v>
      </c>
      <c r="U49" s="31">
        <v>537.01549999999997</v>
      </c>
      <c r="V49" s="86">
        <v>25.596</v>
      </c>
      <c r="W49" s="86">
        <v>703.63199999999995</v>
      </c>
      <c r="X49" s="86">
        <v>153.57599999999999</v>
      </c>
      <c r="Y49" s="86"/>
      <c r="Z49" s="32">
        <v>4390.2275</v>
      </c>
    </row>
    <row r="50" spans="1:26" x14ac:dyDescent="0.25">
      <c r="A50" s="19"/>
      <c r="B50" s="24" t="s">
        <v>17</v>
      </c>
      <c r="C50" s="33"/>
      <c r="D50" s="33"/>
      <c r="E50" s="33"/>
      <c r="F50" s="33">
        <v>102.06</v>
      </c>
      <c r="G50" s="33">
        <v>25.596</v>
      </c>
      <c r="H50" s="33">
        <v>73.709999999999994</v>
      </c>
      <c r="I50" s="33">
        <v>129.27600000000001</v>
      </c>
      <c r="J50" s="33">
        <v>228.58199999999999</v>
      </c>
      <c r="K50" s="33">
        <v>249.48000000000002</v>
      </c>
      <c r="L50" s="33">
        <v>282.69000000000005</v>
      </c>
      <c r="M50" s="33">
        <v>719.44199999999967</v>
      </c>
      <c r="N50" s="33">
        <v>99.792000000000002</v>
      </c>
      <c r="O50" s="33">
        <v>294.35399999999998</v>
      </c>
      <c r="P50" s="33">
        <v>342.16800000000006</v>
      </c>
      <c r="Q50" s="33">
        <v>23.814</v>
      </c>
      <c r="R50" s="33">
        <v>74.73599999999999</v>
      </c>
      <c r="S50" s="33">
        <v>189.75600000000003</v>
      </c>
      <c r="T50" s="33">
        <v>48.6</v>
      </c>
      <c r="U50" s="33"/>
      <c r="V50" s="87"/>
      <c r="W50" s="87">
        <v>296.94600000000003</v>
      </c>
      <c r="X50" s="87">
        <v>71.28</v>
      </c>
      <c r="Y50" s="87">
        <v>49.896000000000001</v>
      </c>
      <c r="Z50" s="32">
        <v>3302.1779999999994</v>
      </c>
    </row>
    <row r="51" spans="1:26" x14ac:dyDescent="0.25">
      <c r="A51" s="19"/>
      <c r="B51" s="13" t="s">
        <v>11</v>
      </c>
      <c r="C51" s="31"/>
      <c r="D51" s="31"/>
      <c r="E51" s="31"/>
      <c r="F51" s="31"/>
      <c r="G51" s="31"/>
      <c r="H51" s="31">
        <v>285.12000000000012</v>
      </c>
      <c r="I51" s="31">
        <v>155.52000000000004</v>
      </c>
      <c r="J51" s="31">
        <v>544.31999999999994</v>
      </c>
      <c r="K51" s="31"/>
      <c r="L51" s="31">
        <v>285.12000000000012</v>
      </c>
      <c r="M51" s="31">
        <v>275.07600000000008</v>
      </c>
      <c r="N51" s="31">
        <v>207.36000000000007</v>
      </c>
      <c r="O51" s="31">
        <v>249.48000000000002</v>
      </c>
      <c r="P51" s="31">
        <v>51.84</v>
      </c>
      <c r="Q51" s="31"/>
      <c r="R51" s="31">
        <v>453.92400000000009</v>
      </c>
      <c r="S51" s="31">
        <v>180.46800000000002</v>
      </c>
      <c r="T51" s="31">
        <v>181.44000000000005</v>
      </c>
      <c r="U51" s="31">
        <v>103.68</v>
      </c>
      <c r="V51" s="86"/>
      <c r="W51" s="86">
        <v>51.84</v>
      </c>
      <c r="X51" s="86"/>
      <c r="Y51" s="86"/>
      <c r="Z51" s="32">
        <v>3025.1880000000001</v>
      </c>
    </row>
    <row r="52" spans="1:26" x14ac:dyDescent="0.25">
      <c r="A52" s="19"/>
      <c r="B52" s="24" t="s">
        <v>6</v>
      </c>
      <c r="C52" s="33"/>
      <c r="D52" s="33"/>
      <c r="E52" s="33"/>
      <c r="F52" s="33"/>
      <c r="G52" s="33"/>
      <c r="H52" s="33">
        <v>73.872</v>
      </c>
      <c r="I52" s="33">
        <v>96.623999999999995</v>
      </c>
      <c r="J52" s="33">
        <v>457.05600000000004</v>
      </c>
      <c r="K52" s="33"/>
      <c r="L52" s="33">
        <v>73.872</v>
      </c>
      <c r="M52" s="33">
        <v>324.97200000000004</v>
      </c>
      <c r="N52" s="33"/>
      <c r="O52" s="33">
        <v>324.32400000000001</v>
      </c>
      <c r="P52" s="33">
        <v>193.24799999999999</v>
      </c>
      <c r="Q52" s="33"/>
      <c r="R52" s="33">
        <v>170.86200000000002</v>
      </c>
      <c r="S52" s="33">
        <v>240.79199999999997</v>
      </c>
      <c r="T52" s="33">
        <v>25.92</v>
      </c>
      <c r="U52" s="33">
        <v>410.29800000000006</v>
      </c>
      <c r="V52" s="87">
        <v>96</v>
      </c>
      <c r="W52" s="87">
        <v>121.24799999999999</v>
      </c>
      <c r="X52" s="87">
        <v>372.42000000000007</v>
      </c>
      <c r="Y52" s="87"/>
      <c r="Z52" s="32">
        <v>2981.5080000000003</v>
      </c>
    </row>
    <row r="53" spans="1:26" x14ac:dyDescent="0.25">
      <c r="A53" s="19"/>
      <c r="B53" s="13" t="s">
        <v>7</v>
      </c>
      <c r="C53" s="31"/>
      <c r="D53" s="31"/>
      <c r="E53" s="31"/>
      <c r="F53" s="31"/>
      <c r="G53" s="31"/>
      <c r="H53" s="31"/>
      <c r="I53" s="31"/>
      <c r="J53" s="31">
        <v>51.84</v>
      </c>
      <c r="K53" s="31">
        <v>277.0200000000001</v>
      </c>
      <c r="L53" s="31">
        <v>181.44000000000005</v>
      </c>
      <c r="M53" s="31">
        <v>174.636</v>
      </c>
      <c r="N53" s="31"/>
      <c r="O53" s="31">
        <v>51.84</v>
      </c>
      <c r="P53" s="31">
        <v>559.06200000000013</v>
      </c>
      <c r="Q53" s="31"/>
      <c r="R53" s="31">
        <v>176.58000000000004</v>
      </c>
      <c r="S53" s="31">
        <v>259.2000000000001</v>
      </c>
      <c r="T53" s="31">
        <v>330.15600000000012</v>
      </c>
      <c r="U53" s="31">
        <v>51.84</v>
      </c>
      <c r="V53" s="86">
        <v>305.04600000000011</v>
      </c>
      <c r="W53" s="86"/>
      <c r="X53" s="86">
        <v>424.11600000000004</v>
      </c>
      <c r="Y53" s="86"/>
      <c r="Z53" s="32">
        <v>2842.7760000000007</v>
      </c>
    </row>
    <row r="54" spans="1:26" x14ac:dyDescent="0.25">
      <c r="A54" s="19"/>
      <c r="B54" s="24" t="s">
        <v>13</v>
      </c>
      <c r="C54" s="33"/>
      <c r="D54" s="33"/>
      <c r="E54" s="33"/>
      <c r="F54" s="33"/>
      <c r="G54" s="33"/>
      <c r="H54" s="33">
        <v>5.0000000000000001E-3</v>
      </c>
      <c r="I54" s="33"/>
      <c r="J54" s="33">
        <v>103.68</v>
      </c>
      <c r="K54" s="33">
        <v>178.524</v>
      </c>
      <c r="L54" s="33">
        <v>155.48400000000004</v>
      </c>
      <c r="M54" s="33"/>
      <c r="N54" s="33">
        <v>225.50400000000002</v>
      </c>
      <c r="O54" s="33">
        <v>25.92</v>
      </c>
      <c r="P54" s="33">
        <v>124.74000000000001</v>
      </c>
      <c r="Q54" s="33">
        <v>25.92</v>
      </c>
      <c r="R54" s="33">
        <v>102.70800000000001</v>
      </c>
      <c r="S54" s="33">
        <v>100.86</v>
      </c>
      <c r="T54" s="33">
        <v>76.788000000000011</v>
      </c>
      <c r="U54" s="33">
        <v>25.92</v>
      </c>
      <c r="V54" s="87">
        <v>50.868000000000002</v>
      </c>
      <c r="W54" s="87"/>
      <c r="X54" s="87">
        <v>99.792000000000002</v>
      </c>
      <c r="Y54" s="87">
        <v>51.84</v>
      </c>
      <c r="Z54" s="32">
        <v>1348.5529999999999</v>
      </c>
    </row>
    <row r="55" spans="1:26" x14ac:dyDescent="0.25">
      <c r="A55" s="19"/>
      <c r="B55" s="13" t="s">
        <v>37</v>
      </c>
      <c r="C55" s="31"/>
      <c r="D55" s="31"/>
      <c r="E55" s="31">
        <v>51.84</v>
      </c>
      <c r="F55" s="31">
        <v>103.68</v>
      </c>
      <c r="G55" s="31">
        <v>155.52000000000004</v>
      </c>
      <c r="H55" s="31">
        <v>77.760000000000005</v>
      </c>
      <c r="I55" s="31">
        <v>129.60000000000002</v>
      </c>
      <c r="J55" s="31">
        <v>24.948</v>
      </c>
      <c r="K55" s="31">
        <v>25.92</v>
      </c>
      <c r="L55" s="31">
        <v>51.84</v>
      </c>
      <c r="M55" s="31">
        <v>50.508000000000003</v>
      </c>
      <c r="N55" s="31">
        <v>25.92</v>
      </c>
      <c r="O55" s="31">
        <v>25.92</v>
      </c>
      <c r="P55" s="31">
        <v>181.44000000000005</v>
      </c>
      <c r="Q55" s="31">
        <v>25.92</v>
      </c>
      <c r="R55" s="31">
        <v>129.31200000000001</v>
      </c>
      <c r="S55" s="31">
        <v>77.760000000000005</v>
      </c>
      <c r="T55" s="31">
        <v>25.128</v>
      </c>
      <c r="U55" s="31"/>
      <c r="V55" s="86">
        <v>25.92</v>
      </c>
      <c r="W55" s="86">
        <v>24.948</v>
      </c>
      <c r="X55" s="86">
        <v>77.568000000000012</v>
      </c>
      <c r="Y55" s="86">
        <v>25.704000000000001</v>
      </c>
      <c r="Z55" s="32">
        <v>1317.1560000000002</v>
      </c>
    </row>
    <row r="56" spans="1:26" x14ac:dyDescent="0.25">
      <c r="A56" s="19"/>
      <c r="B56" s="24" t="s">
        <v>39</v>
      </c>
      <c r="C56" s="33"/>
      <c r="D56" s="33"/>
      <c r="E56" s="33"/>
      <c r="F56" s="33"/>
      <c r="G56" s="33"/>
      <c r="H56" s="33"/>
      <c r="I56" s="33"/>
      <c r="J56" s="33">
        <v>162.81</v>
      </c>
      <c r="K56" s="33">
        <v>25.884</v>
      </c>
      <c r="L56" s="33">
        <v>134.946</v>
      </c>
      <c r="M56" s="33">
        <v>342.17400000000004</v>
      </c>
      <c r="N56" s="33"/>
      <c r="O56" s="33">
        <v>74.52</v>
      </c>
      <c r="P56" s="33"/>
      <c r="Q56" s="33"/>
      <c r="R56" s="33">
        <v>72.575999999999993</v>
      </c>
      <c r="S56" s="33">
        <v>27.216000000000001</v>
      </c>
      <c r="T56" s="33">
        <v>159.89400000000001</v>
      </c>
      <c r="U56" s="33"/>
      <c r="V56" s="87">
        <v>199.584</v>
      </c>
      <c r="W56" s="87"/>
      <c r="X56" s="87">
        <v>100.27200000000001</v>
      </c>
      <c r="Y56" s="87"/>
      <c r="Z56" s="32">
        <v>1299.876</v>
      </c>
    </row>
    <row r="57" spans="1:26" x14ac:dyDescent="0.25">
      <c r="A57" s="19"/>
      <c r="B57" s="13" t="s">
        <v>42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>
        <v>142.88400000000001</v>
      </c>
      <c r="N57" s="31"/>
      <c r="O57" s="31">
        <v>324.32400000000001</v>
      </c>
      <c r="P57" s="31">
        <v>25.92</v>
      </c>
      <c r="Q57" s="31"/>
      <c r="R57" s="31">
        <v>25.92</v>
      </c>
      <c r="S57" s="31">
        <v>49.896000000000001</v>
      </c>
      <c r="T57" s="31"/>
      <c r="U57" s="31">
        <v>124.74000000000001</v>
      </c>
      <c r="V57" s="86"/>
      <c r="W57" s="86">
        <v>457.81200000000013</v>
      </c>
      <c r="X57" s="86"/>
      <c r="Y57" s="86">
        <v>25.92</v>
      </c>
      <c r="Z57" s="32">
        <v>1177.4160000000002</v>
      </c>
    </row>
    <row r="58" spans="1:26" x14ac:dyDescent="0.25">
      <c r="A58" s="19"/>
      <c r="B58" s="24" t="s">
        <v>10</v>
      </c>
      <c r="C58" s="33">
        <v>25.92</v>
      </c>
      <c r="D58" s="33">
        <v>51.84</v>
      </c>
      <c r="E58" s="33">
        <v>129.60000000000002</v>
      </c>
      <c r="F58" s="33">
        <v>51.84</v>
      </c>
      <c r="G58" s="33">
        <v>103.68</v>
      </c>
      <c r="H58" s="33"/>
      <c r="I58" s="33">
        <v>51.84</v>
      </c>
      <c r="J58" s="33"/>
      <c r="K58" s="33">
        <v>174.66000000000003</v>
      </c>
      <c r="L58" s="33">
        <v>51.84</v>
      </c>
      <c r="M58" s="33">
        <v>76.788000000000011</v>
      </c>
      <c r="N58" s="33"/>
      <c r="O58" s="33">
        <v>99.63000000000001</v>
      </c>
      <c r="P58" s="33"/>
      <c r="Q58" s="33">
        <v>51.84</v>
      </c>
      <c r="R58" s="33">
        <v>100.764</v>
      </c>
      <c r="S58" s="33"/>
      <c r="T58" s="33">
        <v>50.868000000000002</v>
      </c>
      <c r="U58" s="33">
        <v>24.948</v>
      </c>
      <c r="V58" s="87"/>
      <c r="W58" s="87">
        <v>25.92</v>
      </c>
      <c r="X58" s="87">
        <v>52.002000000000002</v>
      </c>
      <c r="Y58" s="87"/>
      <c r="Z58" s="32">
        <v>1123.9800000000002</v>
      </c>
    </row>
    <row r="59" spans="1:26" x14ac:dyDescent="0.25">
      <c r="A59" s="19"/>
      <c r="B59" s="13" t="s">
        <v>5</v>
      </c>
      <c r="C59" s="31"/>
      <c r="D59" s="31"/>
      <c r="E59" s="31"/>
      <c r="F59" s="31"/>
      <c r="G59" s="31">
        <v>51.84</v>
      </c>
      <c r="H59" s="31">
        <v>155.52000000000004</v>
      </c>
      <c r="I59" s="31">
        <v>25.92</v>
      </c>
      <c r="J59" s="31">
        <v>77.760000000000005</v>
      </c>
      <c r="K59" s="31">
        <v>129.60000000000002</v>
      </c>
      <c r="L59" s="31">
        <v>25.92</v>
      </c>
      <c r="M59" s="31">
        <v>81.323999999999998</v>
      </c>
      <c r="N59" s="31">
        <v>25.92</v>
      </c>
      <c r="O59" s="31"/>
      <c r="P59" s="31"/>
      <c r="Q59" s="31"/>
      <c r="R59" s="31"/>
      <c r="S59" s="31">
        <v>77.760000000000005</v>
      </c>
      <c r="T59" s="31">
        <v>25.92</v>
      </c>
      <c r="U59" s="31">
        <v>74.541600000000003</v>
      </c>
      <c r="V59" s="86"/>
      <c r="W59" s="86">
        <v>14.742000000000001</v>
      </c>
      <c r="X59" s="86"/>
      <c r="Y59" s="86">
        <v>274.428</v>
      </c>
      <c r="Z59" s="32">
        <v>1041.1956</v>
      </c>
    </row>
    <row r="60" spans="1:26" x14ac:dyDescent="0.25">
      <c r="A60" s="19"/>
      <c r="B60" s="24" t="s">
        <v>38</v>
      </c>
      <c r="C60" s="33"/>
      <c r="D60" s="33"/>
      <c r="E60" s="33">
        <v>149.68800000000002</v>
      </c>
      <c r="F60" s="33"/>
      <c r="G60" s="33">
        <v>124.74000000000001</v>
      </c>
      <c r="H60" s="33"/>
      <c r="I60" s="33"/>
      <c r="J60" s="33">
        <v>124.74000000000001</v>
      </c>
      <c r="K60" s="33">
        <v>274.42800000000005</v>
      </c>
      <c r="L60" s="33">
        <v>74.843999999999994</v>
      </c>
      <c r="M60" s="33">
        <v>49.896000000000001</v>
      </c>
      <c r="N60" s="33"/>
      <c r="O60" s="33"/>
      <c r="P60" s="33">
        <v>49.896000000000001</v>
      </c>
      <c r="Q60" s="33"/>
      <c r="R60" s="33">
        <v>24.948</v>
      </c>
      <c r="S60" s="33"/>
      <c r="T60" s="33"/>
      <c r="U60" s="33"/>
      <c r="V60" s="87"/>
      <c r="W60" s="87"/>
      <c r="X60" s="87"/>
      <c r="Y60" s="87"/>
      <c r="Z60" s="32">
        <v>873.18</v>
      </c>
    </row>
    <row r="61" spans="1:26" x14ac:dyDescent="0.25">
      <c r="A61" s="19"/>
      <c r="B61" s="13" t="s">
        <v>40</v>
      </c>
      <c r="C61" s="31"/>
      <c r="D61" s="31"/>
      <c r="E61" s="31">
        <v>103.68</v>
      </c>
      <c r="F61" s="31">
        <v>129.60000000000002</v>
      </c>
      <c r="G61" s="31"/>
      <c r="H61" s="31">
        <v>77.760000000000005</v>
      </c>
      <c r="I61" s="31">
        <v>77.760000000000005</v>
      </c>
      <c r="J61" s="31">
        <v>73.710000000000008</v>
      </c>
      <c r="K61" s="31"/>
      <c r="L61" s="31"/>
      <c r="M61" s="31"/>
      <c r="N61" s="31"/>
      <c r="O61" s="31"/>
      <c r="P61" s="31">
        <v>49.896000000000001</v>
      </c>
      <c r="Q61" s="31">
        <v>51.84</v>
      </c>
      <c r="R61" s="31">
        <v>25.92</v>
      </c>
      <c r="S61" s="31">
        <v>77.760000000000005</v>
      </c>
      <c r="T61" s="31"/>
      <c r="U61" s="31"/>
      <c r="V61" s="86">
        <v>49.869</v>
      </c>
      <c r="W61" s="86"/>
      <c r="X61" s="86">
        <v>25.92</v>
      </c>
      <c r="Y61" s="86"/>
      <c r="Z61" s="32">
        <v>743.71499999999992</v>
      </c>
    </row>
    <row r="62" spans="1:26" x14ac:dyDescent="0.25">
      <c r="A62" s="19"/>
      <c r="B62" s="24" t="s">
        <v>41</v>
      </c>
      <c r="C62" s="33"/>
      <c r="D62" s="33"/>
      <c r="E62" s="33"/>
      <c r="F62" s="33"/>
      <c r="G62" s="33"/>
      <c r="H62" s="33"/>
      <c r="I62" s="33"/>
      <c r="J62" s="33"/>
      <c r="K62" s="33">
        <v>199.584</v>
      </c>
      <c r="L62" s="33">
        <v>103.68</v>
      </c>
      <c r="M62" s="33">
        <v>129.60000000000002</v>
      </c>
      <c r="N62" s="33"/>
      <c r="O62" s="33"/>
      <c r="P62" s="33">
        <v>49.896000000000001</v>
      </c>
      <c r="Q62" s="33">
        <v>49.896000000000001</v>
      </c>
      <c r="R62" s="33">
        <v>25.92</v>
      </c>
      <c r="S62" s="33">
        <v>25.92</v>
      </c>
      <c r="T62" s="33"/>
      <c r="U62" s="33"/>
      <c r="V62" s="87"/>
      <c r="W62" s="87">
        <v>24.948</v>
      </c>
      <c r="X62" s="87">
        <v>25.92</v>
      </c>
      <c r="Y62" s="87">
        <v>49.896000000000001</v>
      </c>
      <c r="Z62" s="32">
        <v>685.25999999999988</v>
      </c>
    </row>
    <row r="63" spans="1:26" x14ac:dyDescent="0.25">
      <c r="A63" s="19"/>
      <c r="B63" s="13" t="s">
        <v>43</v>
      </c>
      <c r="C63" s="31"/>
      <c r="D63" s="31"/>
      <c r="E63" s="31"/>
      <c r="F63" s="31"/>
      <c r="G63" s="31"/>
      <c r="H63" s="31"/>
      <c r="I63" s="31"/>
      <c r="J63" s="31"/>
      <c r="K63" s="31">
        <v>101.736</v>
      </c>
      <c r="L63" s="31">
        <v>51.84</v>
      </c>
      <c r="M63" s="31">
        <v>207.36000000000007</v>
      </c>
      <c r="N63" s="31">
        <v>51.84</v>
      </c>
      <c r="O63" s="31">
        <v>51.84</v>
      </c>
      <c r="P63" s="31"/>
      <c r="Q63" s="31"/>
      <c r="R63" s="31"/>
      <c r="S63" s="31"/>
      <c r="T63" s="31">
        <v>51.84</v>
      </c>
      <c r="U63" s="31">
        <v>25.92</v>
      </c>
      <c r="V63" s="86"/>
      <c r="W63" s="86"/>
      <c r="X63" s="86">
        <v>49.896000000000001</v>
      </c>
      <c r="Y63" s="86"/>
      <c r="Z63" s="32">
        <v>592.27200000000005</v>
      </c>
    </row>
    <row r="64" spans="1:26" x14ac:dyDescent="0.25">
      <c r="A64" s="19"/>
      <c r="B64" s="24" t="s">
        <v>18</v>
      </c>
      <c r="C64" s="33"/>
      <c r="D64" s="33"/>
      <c r="E64" s="33"/>
      <c r="F64" s="33"/>
      <c r="G64" s="33"/>
      <c r="H64" s="33"/>
      <c r="I64" s="33"/>
      <c r="J64" s="33"/>
      <c r="K64" s="33">
        <v>49.896000000000001</v>
      </c>
      <c r="L64" s="33"/>
      <c r="M64" s="33">
        <v>49.896000000000001</v>
      </c>
      <c r="N64" s="33"/>
      <c r="O64" s="33"/>
      <c r="P64" s="33"/>
      <c r="Q64" s="33"/>
      <c r="R64" s="33">
        <v>51.84</v>
      </c>
      <c r="S64" s="33">
        <v>25.92</v>
      </c>
      <c r="T64" s="33">
        <v>99.792000000000002</v>
      </c>
      <c r="U64" s="33">
        <v>100.44</v>
      </c>
      <c r="V64" s="87"/>
      <c r="W64" s="87">
        <v>149.68800000000002</v>
      </c>
      <c r="X64" s="87"/>
      <c r="Y64" s="87"/>
      <c r="Z64" s="32">
        <v>527.47200000000009</v>
      </c>
    </row>
    <row r="65" spans="1:26" x14ac:dyDescent="0.25">
      <c r="A65" s="19"/>
      <c r="B65" s="13" t="s">
        <v>44</v>
      </c>
      <c r="C65" s="31"/>
      <c r="D65" s="31"/>
      <c r="E65" s="31"/>
      <c r="F65" s="31"/>
      <c r="G65" s="31"/>
      <c r="H65" s="31"/>
      <c r="I65" s="31"/>
      <c r="J65" s="31">
        <v>25.92</v>
      </c>
      <c r="K65" s="31">
        <v>74.867999999999995</v>
      </c>
      <c r="L65" s="31"/>
      <c r="M65" s="31">
        <v>94.2</v>
      </c>
      <c r="N65" s="31"/>
      <c r="O65" s="31">
        <v>48</v>
      </c>
      <c r="P65" s="31">
        <v>51.192000000000007</v>
      </c>
      <c r="Q65" s="31">
        <v>50.544000000000004</v>
      </c>
      <c r="R65" s="31">
        <v>50.382000000000005</v>
      </c>
      <c r="S65" s="31"/>
      <c r="T65" s="31"/>
      <c r="U65" s="31"/>
      <c r="V65" s="86"/>
      <c r="W65" s="86"/>
      <c r="X65" s="86">
        <v>120.09600000000002</v>
      </c>
      <c r="Y65" s="86"/>
      <c r="Z65" s="32">
        <v>515.202</v>
      </c>
    </row>
    <row r="66" spans="1:26" x14ac:dyDescent="0.25">
      <c r="A66" s="19"/>
      <c r="B66" s="24" t="s">
        <v>9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>
        <v>74.844000000000008</v>
      </c>
      <c r="N66" s="33"/>
      <c r="O66" s="33"/>
      <c r="P66" s="33">
        <v>124.74000000000001</v>
      </c>
      <c r="Q66" s="33">
        <v>25.596</v>
      </c>
      <c r="R66" s="33"/>
      <c r="S66" s="33">
        <v>24.948</v>
      </c>
      <c r="T66" s="33">
        <v>51.192</v>
      </c>
      <c r="U66" s="33"/>
      <c r="V66" s="87">
        <v>25.596</v>
      </c>
      <c r="W66" s="87">
        <v>72.695999999999998</v>
      </c>
      <c r="X66" s="87"/>
      <c r="Y66" s="87"/>
      <c r="Z66" s="32">
        <v>399.61199999999997</v>
      </c>
    </row>
    <row r="67" spans="1:26" x14ac:dyDescent="0.25">
      <c r="A67" s="19"/>
      <c r="B67" s="13" t="s">
        <v>46</v>
      </c>
      <c r="C67" s="31"/>
      <c r="D67" s="31"/>
      <c r="E67" s="31"/>
      <c r="F67" s="31"/>
      <c r="G67" s="31"/>
      <c r="H67" s="31"/>
      <c r="I67" s="31"/>
      <c r="J67" s="31">
        <v>51.84</v>
      </c>
      <c r="K67" s="31">
        <v>49.896000000000001</v>
      </c>
      <c r="L67" s="31"/>
      <c r="M67" s="31"/>
      <c r="N67" s="31"/>
      <c r="O67" s="31"/>
      <c r="P67" s="31"/>
      <c r="Q67" s="31"/>
      <c r="R67" s="31">
        <v>155.52000000000001</v>
      </c>
      <c r="S67" s="31"/>
      <c r="T67" s="31"/>
      <c r="U67" s="31"/>
      <c r="V67" s="86">
        <v>25.92</v>
      </c>
      <c r="W67" s="86"/>
      <c r="X67" s="86"/>
      <c r="Y67" s="86"/>
      <c r="Z67" s="32">
        <v>283.17600000000004</v>
      </c>
    </row>
    <row r="68" spans="1:26" x14ac:dyDescent="0.25">
      <c r="A68" s="19"/>
      <c r="B68" s="24" t="s">
        <v>45</v>
      </c>
      <c r="C68" s="33"/>
      <c r="D68" s="33"/>
      <c r="E68" s="33"/>
      <c r="F68" s="33"/>
      <c r="G68" s="33"/>
      <c r="H68" s="33"/>
      <c r="I68" s="33">
        <v>181.44000000000005</v>
      </c>
      <c r="J68" s="33"/>
      <c r="K68" s="33"/>
      <c r="L68" s="33"/>
      <c r="M68" s="33">
        <v>51.84</v>
      </c>
      <c r="N68" s="33"/>
      <c r="O68" s="33"/>
      <c r="P68" s="33"/>
      <c r="Q68" s="33"/>
      <c r="R68" s="33">
        <v>24.768000000000001</v>
      </c>
      <c r="S68" s="33"/>
      <c r="T68" s="33"/>
      <c r="U68" s="33"/>
      <c r="V68" s="87"/>
      <c r="W68" s="87"/>
      <c r="X68" s="87"/>
      <c r="Y68" s="87"/>
      <c r="Z68" s="32">
        <v>258.04800000000006</v>
      </c>
    </row>
    <row r="69" spans="1:26" x14ac:dyDescent="0.25">
      <c r="A69" s="19"/>
      <c r="B69" s="13" t="s">
        <v>20</v>
      </c>
      <c r="C69" s="31"/>
      <c r="D69" s="31"/>
      <c r="E69" s="31"/>
      <c r="F69" s="31">
        <v>51.84</v>
      </c>
      <c r="G69" s="31"/>
      <c r="H69" s="31"/>
      <c r="I69" s="31"/>
      <c r="J69" s="31">
        <v>51.84</v>
      </c>
      <c r="K69" s="31"/>
      <c r="L69" s="31">
        <v>25.92</v>
      </c>
      <c r="M69" s="31"/>
      <c r="N69" s="31">
        <v>25.92</v>
      </c>
      <c r="O69" s="31"/>
      <c r="P69" s="31">
        <v>49.92</v>
      </c>
      <c r="Q69" s="31"/>
      <c r="R69" s="31"/>
      <c r="S69" s="31">
        <v>51.84</v>
      </c>
      <c r="T69" s="31"/>
      <c r="U69" s="31"/>
      <c r="V69" s="86"/>
      <c r="W69" s="86"/>
      <c r="X69" s="86"/>
      <c r="Y69" s="86"/>
      <c r="Z69" s="32">
        <v>257.28000000000009</v>
      </c>
    </row>
    <row r="70" spans="1:26" x14ac:dyDescent="0.25">
      <c r="A70" s="19"/>
      <c r="B70" s="24" t="s">
        <v>49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>
        <v>76.787999999999997</v>
      </c>
      <c r="N70" s="33"/>
      <c r="O70" s="33">
        <v>25.596</v>
      </c>
      <c r="P70" s="33">
        <v>49.896000000000001</v>
      </c>
      <c r="Q70" s="33"/>
      <c r="R70" s="33">
        <v>25.596</v>
      </c>
      <c r="S70" s="33">
        <v>25.596</v>
      </c>
      <c r="T70" s="33">
        <v>51.192</v>
      </c>
      <c r="U70" s="33"/>
      <c r="V70" s="87"/>
      <c r="W70" s="87"/>
      <c r="X70" s="87"/>
      <c r="Y70" s="87"/>
      <c r="Z70" s="32">
        <v>254.66400000000002</v>
      </c>
    </row>
    <row r="71" spans="1:26" x14ac:dyDescent="0.25">
      <c r="A71" s="19"/>
      <c r="B71" s="13" t="s">
        <v>14</v>
      </c>
      <c r="C71" s="31"/>
      <c r="D71" s="31"/>
      <c r="E71" s="31">
        <v>103.68</v>
      </c>
      <c r="F71" s="31">
        <v>103.68</v>
      </c>
      <c r="G71" s="31"/>
      <c r="H71" s="31">
        <v>25.92</v>
      </c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86"/>
      <c r="W71" s="86"/>
      <c r="X71" s="86"/>
      <c r="Y71" s="86"/>
      <c r="Z71" s="32">
        <v>233.28000000000003</v>
      </c>
    </row>
    <row r="72" spans="1:26" x14ac:dyDescent="0.25">
      <c r="A72" s="19"/>
      <c r="B72" s="24" t="s">
        <v>48</v>
      </c>
      <c r="C72" s="33"/>
      <c r="D72" s="33"/>
      <c r="E72" s="33"/>
      <c r="F72" s="33">
        <v>51.84</v>
      </c>
      <c r="G72" s="33">
        <v>25.92</v>
      </c>
      <c r="H72" s="33">
        <v>103.68</v>
      </c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87"/>
      <c r="W72" s="87"/>
      <c r="X72" s="87"/>
      <c r="Y72" s="87">
        <v>50.382000000000005</v>
      </c>
      <c r="Z72" s="32">
        <v>231.822</v>
      </c>
    </row>
    <row r="73" spans="1:26" x14ac:dyDescent="0.25">
      <c r="A73" s="19"/>
      <c r="B73" s="13" t="s">
        <v>47</v>
      </c>
      <c r="C73" s="31"/>
      <c r="D73" s="31"/>
      <c r="E73" s="31"/>
      <c r="F73" s="31"/>
      <c r="G73" s="31"/>
      <c r="H73" s="31"/>
      <c r="I73" s="31">
        <v>51.192000000000007</v>
      </c>
      <c r="J73" s="31">
        <v>25.92</v>
      </c>
      <c r="K73" s="31">
        <v>74.844000000000008</v>
      </c>
      <c r="L73" s="31"/>
      <c r="M73" s="31">
        <v>25.92</v>
      </c>
      <c r="N73" s="31"/>
      <c r="O73" s="31"/>
      <c r="P73" s="31"/>
      <c r="Q73" s="31">
        <v>25.92</v>
      </c>
      <c r="R73" s="31"/>
      <c r="S73" s="31"/>
      <c r="T73" s="31"/>
      <c r="U73" s="31"/>
      <c r="V73" s="86"/>
      <c r="W73" s="86"/>
      <c r="X73" s="86"/>
      <c r="Y73" s="86"/>
      <c r="Z73" s="32">
        <v>203.79600000000005</v>
      </c>
    </row>
    <row r="74" spans="1:26" x14ac:dyDescent="0.25">
      <c r="A74" s="19"/>
      <c r="B74" s="24" t="s">
        <v>16</v>
      </c>
      <c r="C74" s="33"/>
      <c r="D74" s="33"/>
      <c r="E74" s="33"/>
      <c r="F74" s="33"/>
      <c r="G74" s="33"/>
      <c r="H74" s="33"/>
      <c r="I74" s="33"/>
      <c r="J74" s="33"/>
      <c r="K74" s="33">
        <v>50.868000000000002</v>
      </c>
      <c r="L74" s="33">
        <v>25.272000000000002</v>
      </c>
      <c r="M74" s="33"/>
      <c r="N74" s="33"/>
      <c r="O74" s="33">
        <v>58.158000000000001</v>
      </c>
      <c r="P74" s="33"/>
      <c r="Q74" s="33"/>
      <c r="R74" s="33"/>
      <c r="S74" s="33"/>
      <c r="T74" s="33"/>
      <c r="U74" s="33"/>
      <c r="V74" s="87"/>
      <c r="W74" s="87"/>
      <c r="X74" s="87"/>
      <c r="Y74" s="87">
        <v>25.272000000000002</v>
      </c>
      <c r="Z74" s="32">
        <v>159.57</v>
      </c>
    </row>
    <row r="75" spans="1:26" x14ac:dyDescent="0.25">
      <c r="A75" s="19"/>
      <c r="B75" s="13" t="s">
        <v>50</v>
      </c>
      <c r="C75" s="31"/>
      <c r="D75" s="31"/>
      <c r="E75" s="31"/>
      <c r="F75" s="31"/>
      <c r="G75" s="31">
        <v>25.92</v>
      </c>
      <c r="H75" s="31"/>
      <c r="I75" s="31"/>
      <c r="J75" s="31"/>
      <c r="K75" s="31">
        <v>25.92</v>
      </c>
      <c r="L75" s="31"/>
      <c r="M75" s="31">
        <v>12.96</v>
      </c>
      <c r="N75" s="31"/>
      <c r="O75" s="31"/>
      <c r="P75" s="31"/>
      <c r="Q75" s="31"/>
      <c r="R75" s="31">
        <v>28.35</v>
      </c>
      <c r="S75" s="31"/>
      <c r="T75" s="31"/>
      <c r="U75" s="31"/>
      <c r="V75" s="86"/>
      <c r="W75" s="86"/>
      <c r="X75" s="86">
        <v>24.948</v>
      </c>
      <c r="Y75" s="86">
        <v>25.92</v>
      </c>
      <c r="Z75" s="32">
        <v>144.01800000000003</v>
      </c>
    </row>
    <row r="76" spans="1:26" x14ac:dyDescent="0.25">
      <c r="A76" s="19"/>
      <c r="B76" s="24" t="s">
        <v>12</v>
      </c>
      <c r="C76" s="33"/>
      <c r="D76" s="33"/>
      <c r="E76" s="33"/>
      <c r="F76" s="33"/>
      <c r="G76" s="33"/>
      <c r="H76" s="33"/>
      <c r="I76" s="33"/>
      <c r="J76" s="33"/>
      <c r="K76" s="33">
        <v>25.92</v>
      </c>
      <c r="L76" s="33"/>
      <c r="M76" s="33">
        <v>25.92</v>
      </c>
      <c r="N76" s="33"/>
      <c r="O76" s="33">
        <v>25.92</v>
      </c>
      <c r="P76" s="33">
        <v>25.92</v>
      </c>
      <c r="Q76" s="33"/>
      <c r="R76" s="33"/>
      <c r="S76" s="33"/>
      <c r="T76" s="33"/>
      <c r="U76" s="33"/>
      <c r="V76" s="87"/>
      <c r="W76" s="87"/>
      <c r="X76" s="87"/>
      <c r="Y76" s="87"/>
      <c r="Z76" s="32">
        <v>103.68</v>
      </c>
    </row>
    <row r="77" spans="1:26" x14ac:dyDescent="0.25">
      <c r="A77" s="19"/>
      <c r="B77" s="13" t="s">
        <v>52</v>
      </c>
      <c r="C77" s="31"/>
      <c r="D77" s="31"/>
      <c r="E77" s="31"/>
      <c r="F77" s="31"/>
      <c r="G77" s="31"/>
      <c r="H77" s="31"/>
      <c r="I77" s="31"/>
      <c r="J77" s="31">
        <v>24.948</v>
      </c>
      <c r="K77" s="31"/>
      <c r="L77" s="31"/>
      <c r="M77" s="31"/>
      <c r="N77" s="31"/>
      <c r="O77" s="31">
        <v>24</v>
      </c>
      <c r="P77" s="31"/>
      <c r="Q77" s="31"/>
      <c r="R77" s="31"/>
      <c r="S77" s="31"/>
      <c r="T77" s="31"/>
      <c r="U77" s="31">
        <v>25.596</v>
      </c>
      <c r="V77" s="86"/>
      <c r="W77" s="86">
        <v>23.268000000000001</v>
      </c>
      <c r="X77" s="86"/>
      <c r="Y77" s="86"/>
      <c r="Z77" s="32">
        <v>97.811999999999998</v>
      </c>
    </row>
    <row r="78" spans="1:26" x14ac:dyDescent="0.25">
      <c r="A78" s="19"/>
      <c r="B78" s="24" t="s">
        <v>51</v>
      </c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>
        <v>51.84</v>
      </c>
      <c r="Q78" s="33"/>
      <c r="R78" s="33"/>
      <c r="S78" s="33"/>
      <c r="T78" s="33"/>
      <c r="U78" s="33"/>
      <c r="V78" s="87"/>
      <c r="W78" s="87"/>
      <c r="X78" s="87">
        <v>24.948</v>
      </c>
      <c r="Y78" s="87"/>
      <c r="Z78" s="32">
        <v>76.788000000000011</v>
      </c>
    </row>
    <row r="79" spans="1:26" x14ac:dyDescent="0.25">
      <c r="A79" s="19"/>
      <c r="B79" s="13" t="s">
        <v>65</v>
      </c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86"/>
      <c r="W79" s="86">
        <v>74.844000000000008</v>
      </c>
      <c r="X79" s="86"/>
      <c r="Y79" s="86"/>
      <c r="Z79" s="32">
        <v>74.844000000000008</v>
      </c>
    </row>
    <row r="80" spans="1:26" x14ac:dyDescent="0.25">
      <c r="A80" s="19"/>
      <c r="B80" s="24" t="s">
        <v>8</v>
      </c>
      <c r="C80" s="33"/>
      <c r="D80" s="33"/>
      <c r="E80" s="33"/>
      <c r="F80" s="33"/>
      <c r="G80" s="33"/>
      <c r="H80" s="33"/>
      <c r="I80" s="33"/>
      <c r="J80" s="33">
        <v>45.36</v>
      </c>
      <c r="K80" s="33"/>
      <c r="L80" s="33">
        <v>22.68</v>
      </c>
      <c r="M80" s="33"/>
      <c r="N80" s="33"/>
      <c r="O80" s="33"/>
      <c r="P80" s="33"/>
      <c r="Q80" s="33"/>
      <c r="R80" s="33"/>
      <c r="S80" s="33"/>
      <c r="T80" s="33"/>
      <c r="U80" s="33"/>
      <c r="V80" s="87"/>
      <c r="W80" s="87"/>
      <c r="X80" s="87"/>
      <c r="Y80" s="87"/>
      <c r="Z80" s="32">
        <v>68.039999999999992</v>
      </c>
    </row>
    <row r="81" spans="1:26" x14ac:dyDescent="0.25">
      <c r="A81" s="19"/>
      <c r="B81" s="13" t="s">
        <v>92</v>
      </c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86">
        <v>25.92</v>
      </c>
      <c r="W81" s="86">
        <v>25.596</v>
      </c>
      <c r="X81" s="86"/>
      <c r="Y81" s="86"/>
      <c r="Z81" s="32">
        <v>51.516000000000005</v>
      </c>
    </row>
    <row r="82" spans="1:26" x14ac:dyDescent="0.25">
      <c r="B82" s="24" t="s">
        <v>59</v>
      </c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87"/>
      <c r="W82" s="87">
        <v>49.896000000000001</v>
      </c>
      <c r="X82" s="87"/>
      <c r="Y82" s="87"/>
      <c r="Z82" s="32">
        <v>49.896000000000001</v>
      </c>
    </row>
    <row r="83" spans="1:26" x14ac:dyDescent="0.25">
      <c r="B83" s="13" t="s">
        <v>19</v>
      </c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>
        <v>24.612000000000002</v>
      </c>
      <c r="P83" s="31"/>
      <c r="Q83" s="31"/>
      <c r="R83" s="31"/>
      <c r="S83" s="31"/>
      <c r="T83" s="31"/>
      <c r="U83" s="31"/>
      <c r="V83" s="86"/>
      <c r="W83" s="86"/>
      <c r="X83" s="86"/>
      <c r="Y83" s="86"/>
      <c r="Z83" s="32">
        <v>24.612000000000002</v>
      </c>
    </row>
    <row r="84" spans="1:26" x14ac:dyDescent="0.25">
      <c r="B84" s="24" t="s">
        <v>64</v>
      </c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87"/>
      <c r="W84" s="87"/>
      <c r="X84" s="87">
        <v>12.96</v>
      </c>
      <c r="Y84" s="87"/>
      <c r="Z84" s="32">
        <v>12.96</v>
      </c>
    </row>
    <row r="85" spans="1:26" x14ac:dyDescent="0.25">
      <c r="B85" s="13" t="s">
        <v>15</v>
      </c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86"/>
      <c r="W85" s="86"/>
      <c r="X85" s="86"/>
      <c r="Y85" s="86">
        <v>6.3</v>
      </c>
      <c r="Z85" s="32">
        <v>6.3</v>
      </c>
    </row>
    <row r="86" spans="1:26" ht="15.75" thickBot="1" x14ac:dyDescent="0.3">
      <c r="B86" s="26" t="s">
        <v>57</v>
      </c>
      <c r="C86" s="34">
        <f>SUM(C49:C85)</f>
        <v>25.92</v>
      </c>
      <c r="D86" s="34">
        <f t="shared" ref="D86:Z86" si="0">SUM(D49:D85)</f>
        <v>51.84</v>
      </c>
      <c r="E86" s="34">
        <f t="shared" si="0"/>
        <v>538.48800000000006</v>
      </c>
      <c r="F86" s="34">
        <f t="shared" si="0"/>
        <v>645.73200000000008</v>
      </c>
      <c r="G86" s="34">
        <f t="shared" si="0"/>
        <v>589.27199999999993</v>
      </c>
      <c r="H86" s="34">
        <f t="shared" si="0"/>
        <v>975.73099999999999</v>
      </c>
      <c r="I86" s="34">
        <f t="shared" si="0"/>
        <v>899.17200000000014</v>
      </c>
      <c r="J86" s="34">
        <f t="shared" si="0"/>
        <v>2400.2460000000005</v>
      </c>
      <c r="K86" s="34">
        <f t="shared" si="0"/>
        <v>2091.4320000000002</v>
      </c>
      <c r="L86" s="34">
        <f t="shared" si="0"/>
        <v>1572.9840000000002</v>
      </c>
      <c r="M86" s="34">
        <f t="shared" si="0"/>
        <v>3277.3320000000003</v>
      </c>
      <c r="N86" s="34">
        <f t="shared" si="0"/>
        <v>662.25599999999997</v>
      </c>
      <c r="O86" s="34">
        <f t="shared" si="0"/>
        <v>1979.8620000000003</v>
      </c>
      <c r="P86" s="34">
        <f t="shared" si="0"/>
        <v>2135.1900000000005</v>
      </c>
      <c r="Q86" s="34">
        <f t="shared" si="0"/>
        <v>761.63400000000001</v>
      </c>
      <c r="R86" s="34">
        <f t="shared" si="0"/>
        <v>2165.1540000000005</v>
      </c>
      <c r="S86" s="34">
        <f t="shared" si="0"/>
        <v>2004.5519999999999</v>
      </c>
      <c r="T86" s="34">
        <f t="shared" si="0"/>
        <v>1327.5180000000003</v>
      </c>
      <c r="U86" s="34">
        <f t="shared" si="0"/>
        <v>1504.9391000000003</v>
      </c>
      <c r="V86" s="34">
        <f t="shared" si="0"/>
        <v>830.31900000000007</v>
      </c>
      <c r="W86" s="34">
        <f t="shared" si="0"/>
        <v>2118.0240000000003</v>
      </c>
      <c r="X86" s="34">
        <f t="shared" si="0"/>
        <v>1635.7140000000002</v>
      </c>
      <c r="Y86" s="34">
        <f t="shared" si="0"/>
        <v>585.55799999999999</v>
      </c>
      <c r="Z86" s="34">
        <f t="shared" si="0"/>
        <v>30778.8691</v>
      </c>
    </row>
    <row r="87" spans="1:26" ht="15.75" thickTop="1" x14ac:dyDescent="0.25"/>
  </sheetData>
  <mergeCells count="5">
    <mergeCell ref="B1:C1"/>
    <mergeCell ref="B2:C2"/>
    <mergeCell ref="B3:C3"/>
    <mergeCell ref="B45:C45"/>
    <mergeCell ref="B46:C46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X95"/>
  <sheetViews>
    <sheetView showGridLines="0" tabSelected="1" workbookViewId="0">
      <selection activeCell="G15" sqref="G15"/>
    </sheetView>
  </sheetViews>
  <sheetFormatPr baseColWidth="10" defaultRowHeight="15" x14ac:dyDescent="0.25"/>
  <cols>
    <col min="1" max="1" width="12.7109375" style="2" customWidth="1"/>
    <col min="2" max="2" width="55.7109375" style="2" customWidth="1"/>
    <col min="3" max="3" width="12.7109375" style="2" customWidth="1"/>
    <col min="4" max="5" width="10.7109375" style="2" bestFit="1" customWidth="1"/>
    <col min="6" max="16" width="8.7109375" style="2" customWidth="1"/>
    <col min="17" max="17" width="9.7109375" style="2" customWidth="1"/>
    <col min="18" max="18" width="8.7109375" style="2" customWidth="1"/>
    <col min="19" max="19" width="9.5703125" style="2" customWidth="1"/>
    <col min="20" max="23" width="9.28515625" style="2" customWidth="1"/>
    <col min="24" max="24" width="12.28515625" customWidth="1"/>
  </cols>
  <sheetData>
    <row r="1" spans="2:23" ht="15.75" thickTop="1" x14ac:dyDescent="0.25">
      <c r="B1" s="154" t="s">
        <v>249</v>
      </c>
      <c r="C1" s="155"/>
    </row>
    <row r="2" spans="2:23" ht="15.75" x14ac:dyDescent="0.25">
      <c r="B2" s="177" t="s">
        <v>58</v>
      </c>
      <c r="C2" s="17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2:23" x14ac:dyDescent="0.25">
      <c r="B3" s="171" t="s">
        <v>1</v>
      </c>
      <c r="C3" s="172"/>
      <c r="D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2:23" x14ac:dyDescent="0.25">
      <c r="B4" s="22" t="s">
        <v>3</v>
      </c>
      <c r="C4" s="23" t="s">
        <v>4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2:23" x14ac:dyDescent="0.25">
      <c r="B5" s="13" t="s">
        <v>5</v>
      </c>
      <c r="C5" s="14">
        <v>9514.8840000000237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2:23" x14ac:dyDescent="0.25">
      <c r="B6" s="36" t="s">
        <v>17</v>
      </c>
      <c r="C6" s="35">
        <v>9075.6660000000156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2:23" x14ac:dyDescent="0.25">
      <c r="B7" s="13" t="s">
        <v>7</v>
      </c>
      <c r="C7" s="14">
        <v>6879.7920000000113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2:23" x14ac:dyDescent="0.25">
      <c r="B8" s="36" t="s">
        <v>11</v>
      </c>
      <c r="C8" s="35">
        <v>5508.0820000000012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2:23" x14ac:dyDescent="0.25">
      <c r="B9" s="13" t="s">
        <v>6</v>
      </c>
      <c r="C9" s="14">
        <v>4366.2719999999817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r="10" spans="2:23" x14ac:dyDescent="0.25">
      <c r="B10" s="36" t="s">
        <v>42</v>
      </c>
      <c r="C10" s="35">
        <v>4168.7280000000055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r="11" spans="2:23" x14ac:dyDescent="0.25">
      <c r="B11" s="13" t="s">
        <v>20</v>
      </c>
      <c r="C11" s="14">
        <v>4167.6540000000059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r="12" spans="2:23" x14ac:dyDescent="0.25">
      <c r="B12" s="36" t="s">
        <v>44</v>
      </c>
      <c r="C12" s="35">
        <v>3811.1700000000042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r="13" spans="2:23" x14ac:dyDescent="0.25">
      <c r="B13" s="13" t="s">
        <v>18</v>
      </c>
      <c r="C13" s="14">
        <v>3437.4460000000004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</row>
    <row r="14" spans="2:23" x14ac:dyDescent="0.25">
      <c r="B14" s="36" t="s">
        <v>12</v>
      </c>
      <c r="C14" s="35">
        <v>3007.9800000000018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r="15" spans="2:23" x14ac:dyDescent="0.25">
      <c r="B15" s="13" t="s">
        <v>59</v>
      </c>
      <c r="C15" s="14">
        <v>2740.5840000000039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2:23" x14ac:dyDescent="0.25">
      <c r="B16" s="36" t="s">
        <v>13</v>
      </c>
      <c r="C16" s="35">
        <v>2661.4140000000048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r="17" spans="2:23" x14ac:dyDescent="0.25">
      <c r="B17" s="13" t="s">
        <v>51</v>
      </c>
      <c r="C17" s="14">
        <v>2517.7020000000039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r="18" spans="2:23" x14ac:dyDescent="0.25">
      <c r="B18" s="36" t="s">
        <v>36</v>
      </c>
      <c r="C18" s="35">
        <v>2344.9679999999998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2:23" x14ac:dyDescent="0.25">
      <c r="B19" s="13" t="s">
        <v>41</v>
      </c>
      <c r="C19" s="14">
        <v>2214.1680000000028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</row>
    <row r="20" spans="2:23" x14ac:dyDescent="0.25">
      <c r="B20" s="36" t="s">
        <v>8</v>
      </c>
      <c r="C20" s="35">
        <v>1916.8400000000015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</row>
    <row r="21" spans="2:23" x14ac:dyDescent="0.25">
      <c r="B21" s="13" t="s">
        <v>43</v>
      </c>
      <c r="C21" s="14">
        <v>1818.9120000000016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</row>
    <row r="22" spans="2:23" x14ac:dyDescent="0.25">
      <c r="B22" s="36" t="s">
        <v>16</v>
      </c>
      <c r="C22" s="35">
        <v>1732.4952719999992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r="23" spans="2:23" x14ac:dyDescent="0.25">
      <c r="B23" s="13" t="s">
        <v>37</v>
      </c>
      <c r="C23" s="14">
        <v>1309.8000000000002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</row>
    <row r="24" spans="2:23" x14ac:dyDescent="0.25">
      <c r="B24" s="36" t="s">
        <v>9</v>
      </c>
      <c r="C24" s="35">
        <v>1302.588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</row>
    <row r="25" spans="2:23" x14ac:dyDescent="0.25">
      <c r="B25" s="13" t="s">
        <v>46</v>
      </c>
      <c r="C25" s="14">
        <v>1256.1720000000005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r="26" spans="2:23" x14ac:dyDescent="0.25">
      <c r="B26" s="36" t="s">
        <v>39</v>
      </c>
      <c r="C26" s="35">
        <v>1203.1799999999989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  <row r="27" spans="2:23" x14ac:dyDescent="0.25">
      <c r="B27" s="13" t="s">
        <v>19</v>
      </c>
      <c r="C27" s="14">
        <v>1176.601842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</row>
    <row r="28" spans="2:23" x14ac:dyDescent="0.25">
      <c r="B28" s="36" t="s">
        <v>60</v>
      </c>
      <c r="C28" s="35">
        <v>1146.5050000000001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r="29" spans="2:23" x14ac:dyDescent="0.25">
      <c r="B29" s="13" t="s">
        <v>10</v>
      </c>
      <c r="C29" s="14">
        <v>1044.3179999999993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r="30" spans="2:23" x14ac:dyDescent="0.25">
      <c r="B30" s="36" t="s">
        <v>62</v>
      </c>
      <c r="C30" s="35">
        <v>932.6880000000001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</row>
    <row r="31" spans="2:23" x14ac:dyDescent="0.25">
      <c r="B31" s="13" t="s">
        <v>52</v>
      </c>
      <c r="C31" s="14">
        <v>896.64599999999973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</row>
    <row r="32" spans="2:23" x14ac:dyDescent="0.25">
      <c r="B32" s="36" t="s">
        <v>47</v>
      </c>
      <c r="C32" s="35">
        <v>722.80200000000036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</row>
    <row r="33" spans="2:23" x14ac:dyDescent="0.25">
      <c r="B33" s="13" t="s">
        <v>61</v>
      </c>
      <c r="C33" s="14">
        <v>532.51800000000003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</row>
    <row r="34" spans="2:23" x14ac:dyDescent="0.25">
      <c r="B34" s="36" t="s">
        <v>221</v>
      </c>
      <c r="C34" s="35">
        <v>474.88800000000003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</row>
    <row r="35" spans="2:23" x14ac:dyDescent="0.25">
      <c r="B35" s="13" t="s">
        <v>65</v>
      </c>
      <c r="C35" s="14">
        <v>403.20000000000016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</row>
    <row r="36" spans="2:23" x14ac:dyDescent="0.25">
      <c r="B36" s="36" t="s">
        <v>48</v>
      </c>
      <c r="C36" s="35">
        <v>299.90800000000007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</row>
    <row r="37" spans="2:23" x14ac:dyDescent="0.25">
      <c r="B37" s="13" t="s">
        <v>40</v>
      </c>
      <c r="C37" s="14">
        <v>266.11200000000002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</row>
    <row r="38" spans="2:23" x14ac:dyDescent="0.25">
      <c r="B38" s="36" t="s">
        <v>63</v>
      </c>
      <c r="C38" s="35">
        <v>259.2000000000001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</row>
    <row r="39" spans="2:23" x14ac:dyDescent="0.25">
      <c r="B39" s="13" t="s">
        <v>64</v>
      </c>
      <c r="C39" s="14">
        <v>150.822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</row>
    <row r="40" spans="2:23" x14ac:dyDescent="0.25">
      <c r="B40" s="36" t="s">
        <v>15</v>
      </c>
      <c r="C40" s="35">
        <v>141.26400000000001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</row>
    <row r="41" spans="2:23" x14ac:dyDescent="0.25">
      <c r="B41" s="13" t="s">
        <v>222</v>
      </c>
      <c r="C41" s="14">
        <v>127.00800000000001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</row>
    <row r="42" spans="2:23" x14ac:dyDescent="0.25">
      <c r="B42" s="36" t="s">
        <v>229</v>
      </c>
      <c r="C42" s="35">
        <v>124.74000000000001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</row>
    <row r="43" spans="2:23" x14ac:dyDescent="0.25">
      <c r="B43" s="13" t="s">
        <v>245</v>
      </c>
      <c r="C43" s="14">
        <v>77.760000000000005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</row>
    <row r="44" spans="2:23" x14ac:dyDescent="0.25">
      <c r="B44" s="36" t="s">
        <v>45</v>
      </c>
      <c r="C44" s="35">
        <v>25.92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</row>
    <row r="45" spans="2:23" x14ac:dyDescent="0.25">
      <c r="B45" s="13" t="s">
        <v>248</v>
      </c>
      <c r="C45" s="14">
        <v>25.92</v>
      </c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</row>
    <row r="46" spans="2:23" x14ac:dyDescent="0.25">
      <c r="B46" s="36" t="s">
        <v>66</v>
      </c>
      <c r="C46" s="35">
        <v>24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</row>
    <row r="47" spans="2:23" ht="15.75" thickBot="1" x14ac:dyDescent="0.3">
      <c r="B47" s="37" t="s">
        <v>57</v>
      </c>
      <c r="C47" s="38">
        <f>SUM(C5:C46)</f>
        <v>85809.318114000038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</row>
    <row r="48" spans="2:23" ht="16.5" thickTop="1" thickBot="1" x14ac:dyDescent="0.3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</row>
    <row r="49" spans="2:24" ht="16.5" thickTop="1" x14ac:dyDescent="0.25">
      <c r="B49" s="179" t="s">
        <v>58</v>
      </c>
      <c r="C49" s="180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</row>
    <row r="50" spans="2:24" x14ac:dyDescent="0.25">
      <c r="B50" s="181" t="s">
        <v>1</v>
      </c>
      <c r="C50" s="182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</row>
    <row r="51" spans="2:24" x14ac:dyDescent="0.25">
      <c r="B51" s="39" t="s">
        <v>3</v>
      </c>
      <c r="C51" s="142" t="s">
        <v>55</v>
      </c>
      <c r="D51" s="142" t="s">
        <v>56</v>
      </c>
      <c r="E51" s="142" t="s">
        <v>22</v>
      </c>
      <c r="F51" s="142" t="s">
        <v>23</v>
      </c>
      <c r="G51" s="142" t="s">
        <v>24</v>
      </c>
      <c r="H51" s="142" t="s">
        <v>25</v>
      </c>
      <c r="I51" s="142" t="s">
        <v>26</v>
      </c>
      <c r="J51" s="142" t="s">
        <v>27</v>
      </c>
      <c r="K51" s="142" t="s">
        <v>28</v>
      </c>
      <c r="L51" s="142" t="s">
        <v>29</v>
      </c>
      <c r="M51" s="142" t="s">
        <v>30</v>
      </c>
      <c r="N51" s="142" t="s">
        <v>31</v>
      </c>
      <c r="O51" s="142" t="s">
        <v>32</v>
      </c>
      <c r="P51" s="142" t="s">
        <v>33</v>
      </c>
      <c r="Q51" s="142" t="s">
        <v>34</v>
      </c>
      <c r="R51" s="142" t="s">
        <v>220</v>
      </c>
      <c r="S51" s="142" t="s">
        <v>225</v>
      </c>
      <c r="T51" s="142" t="s">
        <v>232</v>
      </c>
      <c r="U51" s="142" t="s">
        <v>235</v>
      </c>
      <c r="V51" s="142" t="s">
        <v>247</v>
      </c>
      <c r="W51" s="142" t="s">
        <v>250</v>
      </c>
      <c r="X51" s="42" t="s">
        <v>21</v>
      </c>
    </row>
    <row r="52" spans="2:24" x14ac:dyDescent="0.25">
      <c r="B52" s="13" t="s">
        <v>5</v>
      </c>
      <c r="C52" s="40"/>
      <c r="D52" s="40"/>
      <c r="E52" s="40"/>
      <c r="F52" s="40"/>
      <c r="G52" s="40"/>
      <c r="H52" s="40">
        <v>24.623999999999999</v>
      </c>
      <c r="I52" s="40"/>
      <c r="J52" s="40">
        <v>25.92</v>
      </c>
      <c r="K52" s="40"/>
      <c r="L52" s="40"/>
      <c r="M52" s="40">
        <v>155.52000000000004</v>
      </c>
      <c r="N52" s="40">
        <v>362.88000000000017</v>
      </c>
      <c r="O52" s="40">
        <v>1140.4799999999998</v>
      </c>
      <c r="P52" s="40">
        <v>980.42399999999941</v>
      </c>
      <c r="Q52" s="40">
        <v>711.50399999999979</v>
      </c>
      <c r="R52" s="40">
        <v>513.54000000000019</v>
      </c>
      <c r="S52" s="40">
        <v>1411.9920000000004</v>
      </c>
      <c r="T52" s="40">
        <v>557.60400000000004</v>
      </c>
      <c r="U52" s="89">
        <v>1738.3800000000015</v>
      </c>
      <c r="V52" s="89">
        <v>1269.9360000000001</v>
      </c>
      <c r="W52" s="89">
        <v>622.08000000000004</v>
      </c>
      <c r="X52" s="44">
        <v>9514.8840000000018</v>
      </c>
    </row>
    <row r="53" spans="2:24" x14ac:dyDescent="0.25">
      <c r="B53" s="36" t="s">
        <v>17</v>
      </c>
      <c r="C53" s="41"/>
      <c r="D53" s="41"/>
      <c r="E53" s="41"/>
      <c r="F53" s="41"/>
      <c r="G53" s="41"/>
      <c r="H53" s="41">
        <v>136.08000000000001</v>
      </c>
      <c r="I53" s="41"/>
      <c r="J53" s="41">
        <v>66.36</v>
      </c>
      <c r="K53" s="41"/>
      <c r="L53" s="41">
        <v>401.6400000000001</v>
      </c>
      <c r="M53" s="41">
        <v>929.6099999999999</v>
      </c>
      <c r="N53" s="41">
        <v>459.36000000000013</v>
      </c>
      <c r="O53" s="41">
        <v>739.63799999999981</v>
      </c>
      <c r="P53" s="41">
        <v>995.9159999999996</v>
      </c>
      <c r="Q53" s="41">
        <v>741.37199999999962</v>
      </c>
      <c r="R53" s="41">
        <v>150.036</v>
      </c>
      <c r="S53" s="41">
        <v>910.64999999999975</v>
      </c>
      <c r="T53" s="41">
        <v>880.73399999999992</v>
      </c>
      <c r="U53" s="93">
        <v>1679.4780000000005</v>
      </c>
      <c r="V53" s="93">
        <v>508.06200000000007</v>
      </c>
      <c r="W53" s="93">
        <v>476.73000000000013</v>
      </c>
      <c r="X53" s="44">
        <v>9075.6659999999993</v>
      </c>
    </row>
    <row r="54" spans="2:24" x14ac:dyDescent="0.25">
      <c r="B54" s="13" t="s">
        <v>7</v>
      </c>
      <c r="C54" s="40"/>
      <c r="D54" s="40"/>
      <c r="E54" s="40"/>
      <c r="F54" s="40"/>
      <c r="G54" s="40"/>
      <c r="H54" s="40">
        <v>25.92</v>
      </c>
      <c r="I54" s="40">
        <v>51.84</v>
      </c>
      <c r="J54" s="40">
        <v>77.760000000000005</v>
      </c>
      <c r="K54" s="40">
        <v>77.760000000000005</v>
      </c>
      <c r="L54" s="40"/>
      <c r="M54" s="40">
        <v>310.85399999999998</v>
      </c>
      <c r="N54" s="40">
        <v>410.35200000000009</v>
      </c>
      <c r="O54" s="40">
        <v>150.38400000000001</v>
      </c>
      <c r="P54" s="40">
        <v>873.29999999999961</v>
      </c>
      <c r="Q54" s="40">
        <v>404.20800000000014</v>
      </c>
      <c r="R54" s="40">
        <v>968.69399999999939</v>
      </c>
      <c r="S54" s="40">
        <v>816.16199999999958</v>
      </c>
      <c r="T54" s="40">
        <v>824.03999999999962</v>
      </c>
      <c r="U54" s="89">
        <v>555.36000000000013</v>
      </c>
      <c r="V54" s="89">
        <v>690.98399999999981</v>
      </c>
      <c r="W54" s="89">
        <v>642.17399999999986</v>
      </c>
      <c r="X54" s="44">
        <v>6879.7919999999976</v>
      </c>
    </row>
    <row r="55" spans="2:24" x14ac:dyDescent="0.25">
      <c r="B55" s="36" t="s">
        <v>11</v>
      </c>
      <c r="C55" s="41"/>
      <c r="D55" s="41"/>
      <c r="E55" s="41">
        <v>103.68</v>
      </c>
      <c r="F55" s="41">
        <v>181.44000000000005</v>
      </c>
      <c r="G55" s="41">
        <v>77.760000000000005</v>
      </c>
      <c r="H55" s="41">
        <v>51.84</v>
      </c>
      <c r="I55" s="41"/>
      <c r="J55" s="41">
        <v>181.44000000000005</v>
      </c>
      <c r="K55" s="41">
        <v>154.17599999999999</v>
      </c>
      <c r="L55" s="41"/>
      <c r="M55" s="41">
        <v>87.360000000000014</v>
      </c>
      <c r="N55" s="41">
        <v>99.792000000000002</v>
      </c>
      <c r="O55" s="41">
        <v>174.48000000000002</v>
      </c>
      <c r="P55" s="41">
        <v>435.72800000000018</v>
      </c>
      <c r="Q55" s="41">
        <v>978.61599999999976</v>
      </c>
      <c r="R55" s="41">
        <v>340.24800000000005</v>
      </c>
      <c r="S55" s="41">
        <v>861.52799999999968</v>
      </c>
      <c r="T55" s="41">
        <v>439.69000000000017</v>
      </c>
      <c r="U55" s="93">
        <v>441.89400000000012</v>
      </c>
      <c r="V55" s="93">
        <v>589.00199999999995</v>
      </c>
      <c r="W55" s="93">
        <v>309.40800000000002</v>
      </c>
      <c r="X55" s="44">
        <v>5508.0820000000012</v>
      </c>
    </row>
    <row r="56" spans="2:24" x14ac:dyDescent="0.25">
      <c r="B56" s="13" t="s">
        <v>6</v>
      </c>
      <c r="C56" s="40"/>
      <c r="D56" s="40"/>
      <c r="E56" s="40"/>
      <c r="F56" s="40">
        <v>98.495999999999995</v>
      </c>
      <c r="G56" s="40"/>
      <c r="H56" s="40"/>
      <c r="I56" s="40">
        <v>73.872</v>
      </c>
      <c r="J56" s="40">
        <v>49.247999999999998</v>
      </c>
      <c r="K56" s="40">
        <v>73.872</v>
      </c>
      <c r="L56" s="40"/>
      <c r="M56" s="40">
        <v>123.11999999999999</v>
      </c>
      <c r="N56" s="40">
        <v>367.83600000000007</v>
      </c>
      <c r="O56" s="40">
        <v>438.67200000000014</v>
      </c>
      <c r="P56" s="40">
        <v>443.23200000000014</v>
      </c>
      <c r="Q56" s="40">
        <v>1053.5640000000005</v>
      </c>
      <c r="R56" s="40"/>
      <c r="S56" s="40">
        <v>441.80400000000014</v>
      </c>
      <c r="T56" s="40">
        <v>97.451999999999998</v>
      </c>
      <c r="U56" s="89">
        <v>492.31200000000018</v>
      </c>
      <c r="V56" s="89">
        <v>467.78400000000016</v>
      </c>
      <c r="W56" s="89">
        <v>145.00800000000004</v>
      </c>
      <c r="X56" s="44">
        <v>4366.2720000000018</v>
      </c>
    </row>
    <row r="57" spans="2:24" x14ac:dyDescent="0.25">
      <c r="B57" s="36" t="s">
        <v>42</v>
      </c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>
        <v>127.65600000000001</v>
      </c>
      <c r="O57" s="41">
        <v>285.12000000000012</v>
      </c>
      <c r="P57" s="41">
        <v>757.18799999999965</v>
      </c>
      <c r="Q57" s="41">
        <v>478.80000000000007</v>
      </c>
      <c r="R57" s="41">
        <v>102</v>
      </c>
      <c r="S57" s="41">
        <v>602.64</v>
      </c>
      <c r="T57" s="41">
        <v>51.84</v>
      </c>
      <c r="U57" s="93">
        <v>1230.2279999999998</v>
      </c>
      <c r="V57" s="93">
        <v>456.16800000000012</v>
      </c>
      <c r="W57" s="93">
        <v>77.088000000000008</v>
      </c>
      <c r="X57" s="44">
        <v>4168.7280000000001</v>
      </c>
    </row>
    <row r="58" spans="2:24" x14ac:dyDescent="0.25">
      <c r="B58" s="13" t="s">
        <v>20</v>
      </c>
      <c r="C58" s="40"/>
      <c r="D58" s="40"/>
      <c r="E58" s="40">
        <v>71.951999999999998</v>
      </c>
      <c r="F58" s="40"/>
      <c r="G58" s="40"/>
      <c r="H58" s="40">
        <v>51.84</v>
      </c>
      <c r="I58" s="40">
        <v>103.68</v>
      </c>
      <c r="J58" s="40">
        <v>25.92</v>
      </c>
      <c r="K58" s="40"/>
      <c r="L58" s="40">
        <v>24</v>
      </c>
      <c r="M58" s="40">
        <v>24</v>
      </c>
      <c r="N58" s="40">
        <v>395.5200000000001</v>
      </c>
      <c r="O58" s="40">
        <v>207.36000000000007</v>
      </c>
      <c r="P58" s="40">
        <v>195.84000000000003</v>
      </c>
      <c r="Q58" s="40">
        <v>1111.7760000000001</v>
      </c>
      <c r="R58" s="40">
        <v>428.78400000000016</v>
      </c>
      <c r="S58" s="40">
        <v>631.20000000000005</v>
      </c>
      <c r="T58" s="40">
        <v>25.92</v>
      </c>
      <c r="U58" s="89">
        <v>307.96800000000007</v>
      </c>
      <c r="V58" s="89">
        <v>366.13200000000006</v>
      </c>
      <c r="W58" s="89">
        <v>195.76200000000006</v>
      </c>
      <c r="X58" s="44">
        <v>4167.6540000000005</v>
      </c>
    </row>
    <row r="59" spans="2:24" x14ac:dyDescent="0.25">
      <c r="B59" s="36" t="s">
        <v>44</v>
      </c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>
        <v>554.68200000000013</v>
      </c>
      <c r="O59" s="41">
        <v>51.84</v>
      </c>
      <c r="P59" s="41">
        <v>379.2000000000001</v>
      </c>
      <c r="Q59" s="41">
        <v>675.55199999999991</v>
      </c>
      <c r="R59" s="41">
        <v>168.12</v>
      </c>
      <c r="S59" s="41">
        <v>507.91200000000015</v>
      </c>
      <c r="T59" s="41">
        <v>540.84</v>
      </c>
      <c r="U59" s="93"/>
      <c r="V59" s="93">
        <v>689.5680000000001</v>
      </c>
      <c r="W59" s="93">
        <v>243.45599999999999</v>
      </c>
      <c r="X59" s="44">
        <v>3811.170000000001</v>
      </c>
    </row>
    <row r="60" spans="2:24" x14ac:dyDescent="0.25">
      <c r="B60" s="13" t="s">
        <v>18</v>
      </c>
      <c r="C60" s="40"/>
      <c r="D60" s="40"/>
      <c r="E60" s="40"/>
      <c r="F60" s="40"/>
      <c r="G60" s="40">
        <v>51.516000000000005</v>
      </c>
      <c r="H60" s="40"/>
      <c r="I60" s="40">
        <v>51.192</v>
      </c>
      <c r="J60" s="40">
        <v>25.596</v>
      </c>
      <c r="K60" s="40">
        <v>25.596</v>
      </c>
      <c r="L60" s="40">
        <v>51.192</v>
      </c>
      <c r="M60" s="40">
        <v>175.572</v>
      </c>
      <c r="N60" s="40">
        <v>548.65200000000004</v>
      </c>
      <c r="O60" s="40">
        <v>276.654</v>
      </c>
      <c r="P60" s="40">
        <v>94.8</v>
      </c>
      <c r="Q60" s="40">
        <v>548.76599999999996</v>
      </c>
      <c r="R60" s="40">
        <v>286.60599999999999</v>
      </c>
      <c r="S60" s="40">
        <v>368.54999999999995</v>
      </c>
      <c r="T60" s="40">
        <v>197.11799999999999</v>
      </c>
      <c r="U60" s="89">
        <v>391.17</v>
      </c>
      <c r="V60" s="89">
        <v>147.37800000000001</v>
      </c>
      <c r="W60" s="89">
        <v>197.08800000000002</v>
      </c>
      <c r="X60" s="44">
        <v>3437.4460000000004</v>
      </c>
    </row>
    <row r="61" spans="2:24" x14ac:dyDescent="0.25">
      <c r="B61" s="36" t="s">
        <v>12</v>
      </c>
      <c r="C61" s="41"/>
      <c r="D61" s="41"/>
      <c r="E61" s="41"/>
      <c r="F61" s="41"/>
      <c r="G61" s="41">
        <v>97.92</v>
      </c>
      <c r="H61" s="41"/>
      <c r="I61" s="41">
        <v>48</v>
      </c>
      <c r="J61" s="41"/>
      <c r="K61" s="41"/>
      <c r="L61" s="41"/>
      <c r="M61" s="41">
        <v>272.68200000000002</v>
      </c>
      <c r="N61" s="41">
        <v>103.68</v>
      </c>
      <c r="O61" s="41">
        <v>100.44000000000001</v>
      </c>
      <c r="P61" s="41">
        <v>547.13400000000013</v>
      </c>
      <c r="Q61" s="41">
        <v>520.44000000000005</v>
      </c>
      <c r="R61" s="41">
        <v>46.320000000000007</v>
      </c>
      <c r="S61" s="41">
        <v>118.548</v>
      </c>
      <c r="T61" s="41">
        <v>189.108</v>
      </c>
      <c r="U61" s="93">
        <v>506.44800000000015</v>
      </c>
      <c r="V61" s="93">
        <v>393.98400000000004</v>
      </c>
      <c r="W61" s="93">
        <v>63.276000000000003</v>
      </c>
      <c r="X61" s="44">
        <v>3007.98</v>
      </c>
    </row>
    <row r="62" spans="2:24" x14ac:dyDescent="0.25">
      <c r="B62" s="13" t="s">
        <v>59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>
        <v>51.84</v>
      </c>
      <c r="O62" s="40">
        <v>473.77200000000016</v>
      </c>
      <c r="P62" s="40">
        <v>199.08000000000004</v>
      </c>
      <c r="Q62" s="40">
        <v>502.72800000000018</v>
      </c>
      <c r="R62" s="40">
        <v>25.92</v>
      </c>
      <c r="S62" s="40">
        <v>77.760000000000005</v>
      </c>
      <c r="T62" s="40">
        <v>765.6239999999998</v>
      </c>
      <c r="U62" s="89">
        <v>384.66000000000014</v>
      </c>
      <c r="V62" s="89">
        <v>259.2000000000001</v>
      </c>
      <c r="W62" s="89"/>
      <c r="X62" s="44">
        <v>2740.5840000000007</v>
      </c>
    </row>
    <row r="63" spans="2:24" x14ac:dyDescent="0.25">
      <c r="B63" s="36" t="s">
        <v>13</v>
      </c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>
        <v>350.36400000000009</v>
      </c>
      <c r="R63" s="41">
        <v>25.92</v>
      </c>
      <c r="S63" s="41">
        <v>639.95999999999992</v>
      </c>
      <c r="T63" s="41">
        <v>345.48599999999993</v>
      </c>
      <c r="U63" s="93">
        <v>412.80000000000018</v>
      </c>
      <c r="V63" s="93">
        <v>464.79599999999988</v>
      </c>
      <c r="W63" s="93">
        <v>422.08800000000002</v>
      </c>
      <c r="X63" s="44">
        <v>2661.4140000000002</v>
      </c>
    </row>
    <row r="64" spans="2:24" x14ac:dyDescent="0.25">
      <c r="B64" s="13" t="s">
        <v>51</v>
      </c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>
        <v>144</v>
      </c>
      <c r="P64" s="40">
        <v>97.92</v>
      </c>
      <c r="Q64" s="40">
        <v>201.60000000000002</v>
      </c>
      <c r="R64" s="40">
        <v>277.44000000000005</v>
      </c>
      <c r="S64" s="40">
        <v>484.80000000000018</v>
      </c>
      <c r="T64" s="40">
        <v>429.07200000000012</v>
      </c>
      <c r="U64" s="89">
        <v>404.85000000000014</v>
      </c>
      <c r="V64" s="89">
        <v>328.28400000000005</v>
      </c>
      <c r="W64" s="89">
        <v>149.73600000000002</v>
      </c>
      <c r="X64" s="44">
        <v>2517.7020000000002</v>
      </c>
    </row>
    <row r="65" spans="2:24" x14ac:dyDescent="0.25">
      <c r="B65" s="36" t="s">
        <v>36</v>
      </c>
      <c r="C65" s="41">
        <v>46.007999999999996</v>
      </c>
      <c r="D65" s="41">
        <v>46.007999999999996</v>
      </c>
      <c r="E65" s="41"/>
      <c r="F65" s="41"/>
      <c r="G65" s="41">
        <v>25.596</v>
      </c>
      <c r="H65" s="41"/>
      <c r="I65" s="41">
        <v>25.596</v>
      </c>
      <c r="J65" s="41"/>
      <c r="K65" s="41"/>
      <c r="L65" s="41"/>
      <c r="M65" s="41">
        <v>43.596000000000004</v>
      </c>
      <c r="N65" s="41">
        <v>25.596</v>
      </c>
      <c r="O65" s="41">
        <v>76.787999999999997</v>
      </c>
      <c r="P65" s="41">
        <v>127.98</v>
      </c>
      <c r="Q65" s="41">
        <v>448.17600000000004</v>
      </c>
      <c r="R65" s="41"/>
      <c r="S65" s="41">
        <v>321.24</v>
      </c>
      <c r="T65" s="41">
        <v>91.2</v>
      </c>
      <c r="U65" s="93">
        <v>346.53000000000003</v>
      </c>
      <c r="V65" s="93">
        <v>621.46199999999999</v>
      </c>
      <c r="W65" s="93">
        <v>99.192000000000007</v>
      </c>
      <c r="X65" s="44">
        <v>2344.9679999999998</v>
      </c>
    </row>
    <row r="66" spans="2:24" x14ac:dyDescent="0.25">
      <c r="B66" s="13" t="s">
        <v>41</v>
      </c>
      <c r="C66" s="40"/>
      <c r="D66" s="40"/>
      <c r="E66" s="40"/>
      <c r="F66" s="40"/>
      <c r="G66" s="40"/>
      <c r="H66" s="40"/>
      <c r="I66" s="40">
        <v>103.68</v>
      </c>
      <c r="J66" s="40"/>
      <c r="K66" s="40">
        <v>103.68</v>
      </c>
      <c r="L66" s="40"/>
      <c r="M66" s="40">
        <v>25.92</v>
      </c>
      <c r="N66" s="40">
        <v>115.36200000000001</v>
      </c>
      <c r="O66" s="40">
        <v>24.948</v>
      </c>
      <c r="P66" s="40">
        <v>339.84000000000003</v>
      </c>
      <c r="Q66" s="40">
        <v>487.65</v>
      </c>
      <c r="R66" s="40">
        <v>25.92</v>
      </c>
      <c r="S66" s="40">
        <v>220.37400000000002</v>
      </c>
      <c r="T66" s="40">
        <v>77.760000000000005</v>
      </c>
      <c r="U66" s="89">
        <v>275.40000000000003</v>
      </c>
      <c r="V66" s="89">
        <v>311.89799999999997</v>
      </c>
      <c r="W66" s="89">
        <v>101.736</v>
      </c>
      <c r="X66" s="44">
        <v>2214.1680000000001</v>
      </c>
    </row>
    <row r="67" spans="2:24" x14ac:dyDescent="0.25">
      <c r="B67" s="36" t="s">
        <v>8</v>
      </c>
      <c r="C67" s="41"/>
      <c r="D67" s="41"/>
      <c r="E67" s="41"/>
      <c r="F67" s="41"/>
      <c r="G67" s="41">
        <v>51.84</v>
      </c>
      <c r="H67" s="41"/>
      <c r="I67" s="41"/>
      <c r="J67" s="41"/>
      <c r="K67" s="41"/>
      <c r="L67" s="41"/>
      <c r="M67" s="41"/>
      <c r="N67" s="41"/>
      <c r="O67" s="41">
        <v>136.80000000000001</v>
      </c>
      <c r="P67" s="41">
        <v>316.44</v>
      </c>
      <c r="Q67" s="41">
        <v>203.04000000000002</v>
      </c>
      <c r="R67" s="41"/>
      <c r="S67" s="41">
        <v>318.22200000000004</v>
      </c>
      <c r="T67" s="41">
        <v>188.18</v>
      </c>
      <c r="U67" s="93">
        <v>96.06</v>
      </c>
      <c r="V67" s="93">
        <v>606.25799999999992</v>
      </c>
      <c r="W67" s="93"/>
      <c r="X67" s="44">
        <v>1916.8400000000001</v>
      </c>
    </row>
    <row r="68" spans="2:24" x14ac:dyDescent="0.25">
      <c r="B68" s="13" t="s">
        <v>43</v>
      </c>
      <c r="C68" s="40"/>
      <c r="D68" s="40"/>
      <c r="E68" s="40"/>
      <c r="F68" s="40"/>
      <c r="G68" s="40"/>
      <c r="H68" s="40">
        <v>25.92</v>
      </c>
      <c r="I68" s="40"/>
      <c r="J68" s="40"/>
      <c r="K68" s="40"/>
      <c r="L68" s="40"/>
      <c r="M68" s="40">
        <v>25.92</v>
      </c>
      <c r="N68" s="40"/>
      <c r="O68" s="40">
        <v>181.44000000000005</v>
      </c>
      <c r="P68" s="40">
        <v>207.36000000000007</v>
      </c>
      <c r="Q68" s="40">
        <v>155.52000000000004</v>
      </c>
      <c r="R68" s="40">
        <v>77.760000000000005</v>
      </c>
      <c r="S68" s="40">
        <v>321.07200000000012</v>
      </c>
      <c r="T68" s="40">
        <v>150</v>
      </c>
      <c r="U68" s="89">
        <v>336.96000000000015</v>
      </c>
      <c r="V68" s="89">
        <v>285.12000000000012</v>
      </c>
      <c r="W68" s="89">
        <v>51.84</v>
      </c>
      <c r="X68" s="44">
        <v>1818.9120000000003</v>
      </c>
    </row>
    <row r="69" spans="2:24" x14ac:dyDescent="0.25">
      <c r="B69" s="36" t="s">
        <v>16</v>
      </c>
      <c r="C69" s="41"/>
      <c r="D69" s="41"/>
      <c r="E69" s="41"/>
      <c r="F69" s="41"/>
      <c r="G69" s="41"/>
      <c r="H69" s="41">
        <v>24.623999999999999</v>
      </c>
      <c r="I69" s="41"/>
      <c r="J69" s="41">
        <v>75.168000000000006</v>
      </c>
      <c r="K69" s="41">
        <v>12.96</v>
      </c>
      <c r="L69" s="41">
        <v>25.176000000000002</v>
      </c>
      <c r="M69" s="41">
        <v>50.544000000000004</v>
      </c>
      <c r="N69" s="41"/>
      <c r="O69" s="41">
        <v>101.08800000000001</v>
      </c>
      <c r="P69" s="41">
        <v>50.544000000000004</v>
      </c>
      <c r="Q69" s="41">
        <v>290.97727199999997</v>
      </c>
      <c r="R69" s="41">
        <v>101.08800000000001</v>
      </c>
      <c r="S69" s="41">
        <v>150.072</v>
      </c>
      <c r="T69" s="41">
        <v>50.544000000000004</v>
      </c>
      <c r="U69" s="93">
        <v>350.14199999999994</v>
      </c>
      <c r="V69" s="93">
        <v>324.71999999999997</v>
      </c>
      <c r="W69" s="93">
        <v>124.84800000000001</v>
      </c>
      <c r="X69" s="44">
        <v>1732.4952719999999</v>
      </c>
    </row>
    <row r="70" spans="2:24" x14ac:dyDescent="0.25">
      <c r="B70" s="13" t="s">
        <v>37</v>
      </c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>
        <v>77.760000000000005</v>
      </c>
      <c r="O70" s="40"/>
      <c r="P70" s="40"/>
      <c r="Q70" s="40">
        <v>335.04000000000013</v>
      </c>
      <c r="R70" s="40">
        <v>25.92</v>
      </c>
      <c r="S70" s="40">
        <v>155.52000000000004</v>
      </c>
      <c r="T70" s="40">
        <v>178.75200000000001</v>
      </c>
      <c r="U70" s="89">
        <v>203.07600000000002</v>
      </c>
      <c r="V70" s="89">
        <v>333.73200000000003</v>
      </c>
      <c r="W70" s="89"/>
      <c r="X70" s="44">
        <v>1309.8000000000002</v>
      </c>
    </row>
    <row r="71" spans="2:24" x14ac:dyDescent="0.25">
      <c r="B71" s="36" t="s">
        <v>9</v>
      </c>
      <c r="C71" s="41"/>
      <c r="D71" s="41"/>
      <c r="E71" s="41"/>
      <c r="F71" s="41"/>
      <c r="G71" s="41"/>
      <c r="H71" s="41"/>
      <c r="I71" s="41">
        <v>51.192</v>
      </c>
      <c r="J71" s="41"/>
      <c r="K71" s="41"/>
      <c r="L71" s="41">
        <v>29.400000000000002</v>
      </c>
      <c r="M71" s="41"/>
      <c r="N71" s="41">
        <v>25.596</v>
      </c>
      <c r="O71" s="41">
        <v>442.74</v>
      </c>
      <c r="P71" s="41">
        <v>234.16800000000001</v>
      </c>
      <c r="Q71" s="41">
        <v>218.78400000000002</v>
      </c>
      <c r="R71" s="41">
        <v>159.28800000000001</v>
      </c>
      <c r="S71" s="41"/>
      <c r="T71" s="41">
        <v>29.400000000000002</v>
      </c>
      <c r="U71" s="93"/>
      <c r="V71" s="93">
        <v>56.7</v>
      </c>
      <c r="W71" s="93">
        <v>55.320000000000007</v>
      </c>
      <c r="X71" s="44">
        <v>1302.5880000000002</v>
      </c>
    </row>
    <row r="72" spans="2:24" x14ac:dyDescent="0.25">
      <c r="B72" s="13" t="s">
        <v>46</v>
      </c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>
        <v>50.543999999999997</v>
      </c>
      <c r="P72" s="40"/>
      <c r="Q72" s="40">
        <v>153.57599999999999</v>
      </c>
      <c r="R72" s="40">
        <v>51.84</v>
      </c>
      <c r="S72" s="40">
        <v>103.35600000000001</v>
      </c>
      <c r="T72" s="40">
        <v>103.68</v>
      </c>
      <c r="U72" s="89">
        <v>536.89200000000005</v>
      </c>
      <c r="V72" s="89">
        <v>179.49600000000001</v>
      </c>
      <c r="W72" s="89">
        <v>76.787999999999997</v>
      </c>
      <c r="X72" s="44">
        <v>1256.1720000000003</v>
      </c>
    </row>
    <row r="73" spans="2:24" x14ac:dyDescent="0.25">
      <c r="B73" s="36" t="s">
        <v>39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>
        <v>24.6</v>
      </c>
      <c r="O73" s="41"/>
      <c r="P73" s="41">
        <v>71.400000000000006</v>
      </c>
      <c r="Q73" s="41">
        <v>364.75200000000012</v>
      </c>
      <c r="R73" s="41">
        <v>46.800000000000004</v>
      </c>
      <c r="S73" s="41">
        <v>141.99</v>
      </c>
      <c r="T73" s="41">
        <v>98.28</v>
      </c>
      <c r="U73" s="93"/>
      <c r="V73" s="93">
        <v>431.95799999999986</v>
      </c>
      <c r="W73" s="93">
        <v>23.400000000000002</v>
      </c>
      <c r="X73" s="44">
        <v>1203.18</v>
      </c>
    </row>
    <row r="74" spans="2:24" x14ac:dyDescent="0.25">
      <c r="B74" s="13" t="s">
        <v>19</v>
      </c>
      <c r="C74" s="40"/>
      <c r="D74" s="40"/>
      <c r="E74" s="40"/>
      <c r="F74" s="40"/>
      <c r="G74" s="40"/>
      <c r="H74" s="40">
        <v>22.68</v>
      </c>
      <c r="I74" s="40"/>
      <c r="J74" s="40"/>
      <c r="K74" s="40">
        <v>21.6</v>
      </c>
      <c r="L74" s="40"/>
      <c r="M74" s="40">
        <v>89.51400000000001</v>
      </c>
      <c r="N74" s="40">
        <v>45.36</v>
      </c>
      <c r="O74" s="40">
        <v>150.73200000000003</v>
      </c>
      <c r="P74" s="40">
        <v>22.5</v>
      </c>
      <c r="Q74" s="40">
        <v>241.44300000000004</v>
      </c>
      <c r="R74" s="40">
        <v>25.92</v>
      </c>
      <c r="S74" s="40">
        <v>171.477</v>
      </c>
      <c r="T74" s="40">
        <v>94.311000000000007</v>
      </c>
      <c r="U74" s="89">
        <v>240.21900000000005</v>
      </c>
      <c r="V74" s="89">
        <v>50.845842000000005</v>
      </c>
      <c r="W74" s="89"/>
      <c r="X74" s="44">
        <v>1176.601842</v>
      </c>
    </row>
    <row r="75" spans="2:24" x14ac:dyDescent="0.25">
      <c r="B75" s="36" t="s">
        <v>60</v>
      </c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>
        <v>265.19100000000003</v>
      </c>
      <c r="O75" s="41"/>
      <c r="P75" s="41">
        <v>140.35599999999999</v>
      </c>
      <c r="Q75" s="41">
        <v>24.965</v>
      </c>
      <c r="R75" s="41">
        <v>149.09299999999999</v>
      </c>
      <c r="S75" s="41">
        <v>72.873999999999995</v>
      </c>
      <c r="T75" s="41">
        <v>149.19400000000002</v>
      </c>
      <c r="U75" s="93">
        <v>73.92</v>
      </c>
      <c r="V75" s="93">
        <v>270.91200000000003</v>
      </c>
      <c r="W75" s="93"/>
      <c r="X75" s="44">
        <v>1146.5050000000001</v>
      </c>
    </row>
    <row r="76" spans="2:24" x14ac:dyDescent="0.25">
      <c r="B76" s="13" t="s">
        <v>10</v>
      </c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>
        <v>128.62800000000001</v>
      </c>
      <c r="Q76" s="40"/>
      <c r="R76" s="40">
        <v>51.84</v>
      </c>
      <c r="S76" s="40">
        <v>272.54400000000004</v>
      </c>
      <c r="T76" s="40">
        <v>25.44</v>
      </c>
      <c r="U76" s="89"/>
      <c r="V76" s="89">
        <v>357.21000000000004</v>
      </c>
      <c r="W76" s="89">
        <v>208.65600000000003</v>
      </c>
      <c r="X76" s="44">
        <v>1044.318</v>
      </c>
    </row>
    <row r="77" spans="2:24" x14ac:dyDescent="0.25">
      <c r="B77" s="36" t="s">
        <v>62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>
        <v>76.787999999999997</v>
      </c>
      <c r="O77" s="41">
        <v>75.192000000000007</v>
      </c>
      <c r="P77" s="41">
        <v>123.19200000000001</v>
      </c>
      <c r="Q77" s="41">
        <v>48</v>
      </c>
      <c r="R77" s="41">
        <v>179.172</v>
      </c>
      <c r="S77" s="41">
        <v>201.57600000000002</v>
      </c>
      <c r="T77" s="41">
        <v>76.787999999999997</v>
      </c>
      <c r="U77" s="93">
        <v>100.78800000000001</v>
      </c>
      <c r="V77" s="93">
        <v>51.192</v>
      </c>
      <c r="W77" s="93"/>
      <c r="X77" s="44">
        <v>932.6880000000001</v>
      </c>
    </row>
    <row r="78" spans="2:24" x14ac:dyDescent="0.25">
      <c r="B78" s="13" t="s">
        <v>52</v>
      </c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>
        <v>311.04000000000013</v>
      </c>
      <c r="P78" s="40">
        <v>50.688000000000002</v>
      </c>
      <c r="Q78" s="40">
        <v>102.384</v>
      </c>
      <c r="R78" s="40"/>
      <c r="S78" s="40">
        <v>97.062000000000012</v>
      </c>
      <c r="T78" s="40">
        <v>25.596</v>
      </c>
      <c r="U78" s="89">
        <v>193.57200000000003</v>
      </c>
      <c r="V78" s="89">
        <v>116.304</v>
      </c>
      <c r="W78" s="89"/>
      <c r="X78" s="44">
        <v>896.64600000000019</v>
      </c>
    </row>
    <row r="79" spans="2:24" x14ac:dyDescent="0.25">
      <c r="B79" s="36" t="s">
        <v>47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>
        <v>190.07999999999998</v>
      </c>
      <c r="Q79" s="41">
        <v>166.572</v>
      </c>
      <c r="R79" s="41"/>
      <c r="S79" s="41">
        <v>130.68</v>
      </c>
      <c r="T79" s="41">
        <v>45.84</v>
      </c>
      <c r="U79" s="93"/>
      <c r="V79" s="93">
        <v>95.039999999999992</v>
      </c>
      <c r="W79" s="93">
        <v>94.59</v>
      </c>
      <c r="X79" s="44">
        <v>722.80200000000002</v>
      </c>
    </row>
    <row r="80" spans="2:24" x14ac:dyDescent="0.25">
      <c r="B80" s="13" t="s">
        <v>61</v>
      </c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>
        <v>76.656000000000006</v>
      </c>
      <c r="N80" s="40"/>
      <c r="O80" s="40">
        <v>51.84</v>
      </c>
      <c r="P80" s="40">
        <v>280.15200000000004</v>
      </c>
      <c r="Q80" s="40">
        <v>47.49</v>
      </c>
      <c r="R80" s="40"/>
      <c r="S80" s="40"/>
      <c r="T80" s="40"/>
      <c r="U80" s="89">
        <v>76.38</v>
      </c>
      <c r="V80" s="89"/>
      <c r="W80" s="89"/>
      <c r="X80" s="44">
        <v>532.51800000000003</v>
      </c>
    </row>
    <row r="81" spans="2:24" x14ac:dyDescent="0.25">
      <c r="B81" s="36" t="s">
        <v>221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>
        <v>100.44</v>
      </c>
      <c r="R81" s="41">
        <v>51.192</v>
      </c>
      <c r="S81" s="41">
        <v>122.50800000000001</v>
      </c>
      <c r="T81" s="41">
        <v>25.596</v>
      </c>
      <c r="U81" s="93">
        <v>124.608</v>
      </c>
      <c r="V81" s="93">
        <v>50.543999999999997</v>
      </c>
      <c r="W81" s="93"/>
      <c r="X81" s="44">
        <v>474.88799999999998</v>
      </c>
    </row>
    <row r="82" spans="2:24" x14ac:dyDescent="0.25">
      <c r="B82" s="13" t="s">
        <v>65</v>
      </c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>
        <v>205.44000000000005</v>
      </c>
      <c r="R82" s="40">
        <v>25.92</v>
      </c>
      <c r="S82" s="40"/>
      <c r="T82" s="40">
        <v>97.92</v>
      </c>
      <c r="U82" s="89">
        <v>49.92</v>
      </c>
      <c r="V82" s="89"/>
      <c r="W82" s="89">
        <v>24</v>
      </c>
      <c r="X82" s="44">
        <v>403.2000000000001</v>
      </c>
    </row>
    <row r="83" spans="2:24" x14ac:dyDescent="0.25">
      <c r="B83" s="36" t="s">
        <v>48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>
        <v>72.575999999999993</v>
      </c>
      <c r="N83" s="41">
        <v>51.84</v>
      </c>
      <c r="O83" s="41"/>
      <c r="P83" s="41">
        <v>97.731999999999999</v>
      </c>
      <c r="Q83" s="41"/>
      <c r="R83" s="41"/>
      <c r="S83" s="41">
        <v>25.92</v>
      </c>
      <c r="T83" s="41"/>
      <c r="U83" s="93">
        <v>25.92</v>
      </c>
      <c r="V83" s="93">
        <v>25.92</v>
      </c>
      <c r="W83" s="93"/>
      <c r="X83" s="44">
        <v>299.90800000000002</v>
      </c>
    </row>
    <row r="84" spans="2:24" x14ac:dyDescent="0.25">
      <c r="B84" s="13" t="s">
        <v>40</v>
      </c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89"/>
      <c r="V84" s="89">
        <v>170.01600000000002</v>
      </c>
      <c r="W84" s="89">
        <v>96.096000000000004</v>
      </c>
      <c r="X84" s="44">
        <v>266.11200000000002</v>
      </c>
    </row>
    <row r="85" spans="2:24" x14ac:dyDescent="0.25">
      <c r="B85" s="36" t="s">
        <v>63</v>
      </c>
      <c r="C85" s="41"/>
      <c r="D85" s="41"/>
      <c r="E85" s="41"/>
      <c r="F85" s="41"/>
      <c r="G85" s="41"/>
      <c r="H85" s="41"/>
      <c r="I85" s="41"/>
      <c r="J85" s="41"/>
      <c r="K85" s="41">
        <v>77.760000000000005</v>
      </c>
      <c r="L85" s="41">
        <v>77.760000000000005</v>
      </c>
      <c r="M85" s="41"/>
      <c r="N85" s="41">
        <v>25.92</v>
      </c>
      <c r="O85" s="41"/>
      <c r="P85" s="41"/>
      <c r="Q85" s="41">
        <v>51.84</v>
      </c>
      <c r="R85" s="41">
        <v>25.92</v>
      </c>
      <c r="S85" s="41"/>
      <c r="T85" s="41"/>
      <c r="U85" s="93"/>
      <c r="V85" s="93"/>
      <c r="W85" s="93"/>
      <c r="X85" s="44">
        <v>259.2</v>
      </c>
    </row>
    <row r="86" spans="2:24" x14ac:dyDescent="0.25">
      <c r="B86" s="13" t="s">
        <v>64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>
        <v>91.853999999999999</v>
      </c>
      <c r="R86" s="40">
        <v>58.968000000000004</v>
      </c>
      <c r="S86" s="40"/>
      <c r="T86" s="40"/>
      <c r="U86" s="89"/>
      <c r="V86" s="89"/>
      <c r="W86" s="89"/>
      <c r="X86" s="44">
        <v>150.822</v>
      </c>
    </row>
    <row r="87" spans="2:24" x14ac:dyDescent="0.25">
      <c r="B87" s="36" t="s">
        <v>15</v>
      </c>
      <c r="C87" s="41"/>
      <c r="D87" s="41"/>
      <c r="E87" s="41"/>
      <c r="F87" s="41"/>
      <c r="G87" s="41"/>
      <c r="H87" s="41">
        <v>25.92</v>
      </c>
      <c r="I87" s="41">
        <v>51.84</v>
      </c>
      <c r="J87" s="41"/>
      <c r="K87" s="41"/>
      <c r="L87" s="41"/>
      <c r="M87" s="41"/>
      <c r="N87" s="41">
        <v>25.92</v>
      </c>
      <c r="O87" s="41"/>
      <c r="P87" s="41">
        <v>11.664</v>
      </c>
      <c r="Q87" s="41"/>
      <c r="R87" s="41"/>
      <c r="S87" s="41"/>
      <c r="T87" s="41"/>
      <c r="U87" s="93"/>
      <c r="V87" s="93"/>
      <c r="W87" s="93">
        <v>25.92</v>
      </c>
      <c r="X87" s="44">
        <v>141.26400000000001</v>
      </c>
    </row>
    <row r="88" spans="2:24" x14ac:dyDescent="0.25">
      <c r="B88" s="13" t="s">
        <v>222</v>
      </c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>
        <v>25.92</v>
      </c>
      <c r="T88" s="40">
        <v>101.08800000000001</v>
      </c>
      <c r="U88" s="89"/>
      <c r="V88" s="89"/>
      <c r="W88" s="89"/>
      <c r="X88" s="44">
        <v>127.00800000000001</v>
      </c>
    </row>
    <row r="89" spans="2:24" x14ac:dyDescent="0.25">
      <c r="B89" s="36" t="s">
        <v>229</v>
      </c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>
        <v>49.896000000000001</v>
      </c>
      <c r="T89" s="41"/>
      <c r="U89" s="93">
        <v>74.844000000000008</v>
      </c>
      <c r="V89" s="93"/>
      <c r="W89" s="93"/>
      <c r="X89" s="44">
        <v>124.74000000000001</v>
      </c>
    </row>
    <row r="90" spans="2:24" x14ac:dyDescent="0.25">
      <c r="B90" s="13" t="s">
        <v>245</v>
      </c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89"/>
      <c r="V90" s="89">
        <v>77.760000000000005</v>
      </c>
      <c r="W90" s="89"/>
      <c r="X90" s="44">
        <v>77.760000000000005</v>
      </c>
    </row>
    <row r="91" spans="2:24" x14ac:dyDescent="0.25">
      <c r="B91" s="36" t="s">
        <v>45</v>
      </c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>
        <v>25.92</v>
      </c>
      <c r="O91" s="41"/>
      <c r="P91" s="41"/>
      <c r="Q91" s="41"/>
      <c r="R91" s="41"/>
      <c r="S91" s="41"/>
      <c r="T91" s="41"/>
      <c r="U91" s="93"/>
      <c r="V91" s="93"/>
      <c r="W91" s="93"/>
      <c r="X91" s="44">
        <v>25.92</v>
      </c>
    </row>
    <row r="92" spans="2:24" x14ac:dyDescent="0.25">
      <c r="B92" s="13" t="s">
        <v>248</v>
      </c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89"/>
      <c r="V92" s="89"/>
      <c r="W92" s="89">
        <v>25.92</v>
      </c>
      <c r="X92" s="44">
        <v>25.92</v>
      </c>
    </row>
    <row r="93" spans="2:24" x14ac:dyDescent="0.25">
      <c r="B93" s="36" t="s">
        <v>66</v>
      </c>
      <c r="C93" s="41"/>
      <c r="D93" s="41"/>
      <c r="E93" s="41"/>
      <c r="F93" s="41"/>
      <c r="G93" s="41"/>
      <c r="H93" s="41"/>
      <c r="I93" s="41">
        <v>24</v>
      </c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93"/>
      <c r="V93" s="93"/>
      <c r="W93" s="93"/>
      <c r="X93" s="44">
        <v>24</v>
      </c>
    </row>
    <row r="94" spans="2:24" ht="15.75" thickBot="1" x14ac:dyDescent="0.3">
      <c r="B94" s="88" t="s">
        <v>57</v>
      </c>
      <c r="C94" s="43">
        <f>SUM(C52:C93)</f>
        <v>46.007999999999996</v>
      </c>
      <c r="D94" s="43">
        <f t="shared" ref="D94:X94" si="0">SUM(D52:D93)</f>
        <v>46.007999999999996</v>
      </c>
      <c r="E94" s="43">
        <f t="shared" si="0"/>
        <v>175.63200000000001</v>
      </c>
      <c r="F94" s="43">
        <f t="shared" si="0"/>
        <v>279.93600000000004</v>
      </c>
      <c r="G94" s="43">
        <f t="shared" si="0"/>
        <v>304.63200000000006</v>
      </c>
      <c r="H94" s="43">
        <f t="shared" si="0"/>
        <v>389.44800000000009</v>
      </c>
      <c r="I94" s="43">
        <f t="shared" si="0"/>
        <v>584.89200000000005</v>
      </c>
      <c r="J94" s="43">
        <f t="shared" si="0"/>
        <v>527.41200000000003</v>
      </c>
      <c r="K94" s="43">
        <f t="shared" si="0"/>
        <v>547.404</v>
      </c>
      <c r="L94" s="43">
        <f t="shared" si="0"/>
        <v>609.16800000000012</v>
      </c>
      <c r="M94" s="43">
        <f t="shared" si="0"/>
        <v>2463.444</v>
      </c>
      <c r="N94" s="43">
        <f t="shared" si="0"/>
        <v>4268.103000000001</v>
      </c>
      <c r="O94" s="43">
        <f t="shared" si="0"/>
        <v>5785.9920000000002</v>
      </c>
      <c r="P94" s="43">
        <f t="shared" si="0"/>
        <v>8392.4859999999971</v>
      </c>
      <c r="Q94" s="43">
        <f t="shared" si="0"/>
        <v>12017.233271999999</v>
      </c>
      <c r="R94" s="43">
        <f t="shared" si="0"/>
        <v>4390.2690000000002</v>
      </c>
      <c r="S94" s="43">
        <f t="shared" si="0"/>
        <v>10775.809000000001</v>
      </c>
      <c r="T94" s="43">
        <f t="shared" si="0"/>
        <v>6954.0969999999979</v>
      </c>
      <c r="U94" s="43">
        <f t="shared" si="0"/>
        <v>11650.779000000004</v>
      </c>
      <c r="V94" s="43">
        <f t="shared" si="0"/>
        <v>11048.365842000001</v>
      </c>
      <c r="W94" s="43">
        <f t="shared" si="0"/>
        <v>4552.2000000000007</v>
      </c>
      <c r="X94" s="43">
        <f t="shared" si="0"/>
        <v>85809.31811399998</v>
      </c>
    </row>
    <row r="95" spans="2:24" ht="15.75" thickTop="1" x14ac:dyDescent="0.25"/>
  </sheetData>
  <sortState ref="B51:T88">
    <sortCondition descending="1" ref="T51:T88"/>
  </sortState>
  <mergeCells count="5">
    <mergeCell ref="B1:C1"/>
    <mergeCell ref="B2:C2"/>
    <mergeCell ref="B3:C3"/>
    <mergeCell ref="B49:C49"/>
    <mergeCell ref="B50:C50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X67"/>
  <sheetViews>
    <sheetView showGridLines="0" topLeftCell="F52" workbookViewId="0">
      <selection activeCell="R75" sqref="R75"/>
    </sheetView>
  </sheetViews>
  <sheetFormatPr baseColWidth="10" defaultRowHeight="15" x14ac:dyDescent="0.25"/>
  <cols>
    <col min="1" max="1" width="12.7109375" style="2" customWidth="1"/>
    <col min="2" max="2" width="55.7109375" style="2" customWidth="1"/>
    <col min="3" max="3" width="12.7109375" style="2" customWidth="1"/>
    <col min="4" max="15" width="11.42578125" style="2"/>
    <col min="16" max="19" width="10.42578125" style="2" customWidth="1"/>
    <col min="20" max="20" width="12.5703125" style="45" customWidth="1"/>
    <col min="21" max="24" width="11.42578125" style="2"/>
  </cols>
  <sheetData>
    <row r="1" spans="2:20" ht="15.75" thickTop="1" x14ac:dyDescent="0.25">
      <c r="B1" s="187" t="s">
        <v>249</v>
      </c>
      <c r="C1" s="188"/>
    </row>
    <row r="2" spans="2:20" ht="15.75" x14ac:dyDescent="0.25">
      <c r="B2" s="183" t="s">
        <v>90</v>
      </c>
      <c r="C2" s="184"/>
      <c r="D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46"/>
    </row>
    <row r="3" spans="2:20" x14ac:dyDescent="0.25">
      <c r="B3" s="171" t="s">
        <v>1</v>
      </c>
      <c r="C3" s="172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46"/>
    </row>
    <row r="4" spans="2:20" x14ac:dyDescent="0.25">
      <c r="B4" s="47" t="s">
        <v>3</v>
      </c>
      <c r="C4" s="48" t="s">
        <v>91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46"/>
    </row>
    <row r="5" spans="2:20" x14ac:dyDescent="0.25">
      <c r="B5" s="13" t="s">
        <v>5</v>
      </c>
      <c r="C5" s="14">
        <v>12770.367800000005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46"/>
    </row>
    <row r="6" spans="2:20" x14ac:dyDescent="0.25">
      <c r="B6" s="49" t="s">
        <v>13</v>
      </c>
      <c r="C6" s="50">
        <v>7403.5036800000171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46"/>
    </row>
    <row r="7" spans="2:20" x14ac:dyDescent="0.25">
      <c r="B7" s="13" t="s">
        <v>10</v>
      </c>
      <c r="C7" s="14">
        <v>5698.6019999999935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46"/>
    </row>
    <row r="8" spans="2:20" x14ac:dyDescent="0.25">
      <c r="B8" s="49" t="s">
        <v>36</v>
      </c>
      <c r="C8" s="50">
        <v>5052.1319999999832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46"/>
    </row>
    <row r="9" spans="2:20" x14ac:dyDescent="0.25">
      <c r="B9" s="13" t="s">
        <v>11</v>
      </c>
      <c r="C9" s="14">
        <v>4482.8640000000059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46"/>
    </row>
    <row r="10" spans="2:20" x14ac:dyDescent="0.25">
      <c r="B10" s="49" t="s">
        <v>6</v>
      </c>
      <c r="C10" s="50">
        <v>3905.0099999999866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46"/>
    </row>
    <row r="11" spans="2:20" x14ac:dyDescent="0.25">
      <c r="B11" s="13" t="s">
        <v>51</v>
      </c>
      <c r="C11" s="14">
        <v>2949.6970000000028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46"/>
    </row>
    <row r="12" spans="2:20" x14ac:dyDescent="0.25">
      <c r="B12" s="49" t="s">
        <v>37</v>
      </c>
      <c r="C12" s="50">
        <v>2941.5180240000013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46"/>
    </row>
    <row r="13" spans="2:20" x14ac:dyDescent="0.25">
      <c r="B13" s="13" t="s">
        <v>8</v>
      </c>
      <c r="C13" s="14">
        <v>2682.3599999999965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46"/>
    </row>
    <row r="14" spans="2:20" x14ac:dyDescent="0.25">
      <c r="B14" s="49" t="s">
        <v>48</v>
      </c>
      <c r="C14" s="50">
        <v>2642.5819999999999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46"/>
    </row>
    <row r="15" spans="2:20" x14ac:dyDescent="0.25">
      <c r="B15" s="13" t="s">
        <v>16</v>
      </c>
      <c r="C15" s="14">
        <v>2229.6565439999972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46"/>
    </row>
    <row r="16" spans="2:20" x14ac:dyDescent="0.25">
      <c r="B16" s="49" t="s">
        <v>7</v>
      </c>
      <c r="C16" s="50">
        <v>2213.106000000002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46"/>
    </row>
    <row r="17" spans="2:20" x14ac:dyDescent="0.25">
      <c r="B17" s="13" t="s">
        <v>9</v>
      </c>
      <c r="C17" s="14">
        <v>1786.5360000000001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46"/>
    </row>
    <row r="18" spans="2:20" x14ac:dyDescent="0.25">
      <c r="B18" s="49" t="s">
        <v>41</v>
      </c>
      <c r="C18" s="50">
        <v>1570.7520000000002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46"/>
    </row>
    <row r="19" spans="2:20" x14ac:dyDescent="0.25">
      <c r="B19" s="13" t="s">
        <v>17</v>
      </c>
      <c r="C19" s="14">
        <v>1375.5419999999992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46"/>
    </row>
    <row r="20" spans="2:20" x14ac:dyDescent="0.25">
      <c r="B20" s="49" t="s">
        <v>12</v>
      </c>
      <c r="C20" s="50">
        <v>1242.768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46"/>
    </row>
    <row r="21" spans="2:20" x14ac:dyDescent="0.25">
      <c r="B21" s="13" t="s">
        <v>18</v>
      </c>
      <c r="C21" s="14">
        <v>1192.32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46"/>
    </row>
    <row r="22" spans="2:20" x14ac:dyDescent="0.25">
      <c r="B22" s="49" t="s">
        <v>45</v>
      </c>
      <c r="C22" s="50">
        <v>691.02720000000045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46"/>
    </row>
    <row r="23" spans="2:20" x14ac:dyDescent="0.25">
      <c r="B23" s="13" t="s">
        <v>39</v>
      </c>
      <c r="C23" s="14">
        <v>622.08000000000004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46"/>
    </row>
    <row r="24" spans="2:20" x14ac:dyDescent="0.25">
      <c r="B24" s="49" t="s">
        <v>60</v>
      </c>
      <c r="C24" s="50">
        <v>440.64000000000021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46"/>
    </row>
    <row r="25" spans="2:20" x14ac:dyDescent="0.25">
      <c r="B25" s="13" t="s">
        <v>65</v>
      </c>
      <c r="C25" s="14">
        <v>362.88000000000017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46"/>
    </row>
    <row r="26" spans="2:20" x14ac:dyDescent="0.25">
      <c r="B26" s="49" t="s">
        <v>49</v>
      </c>
      <c r="C26" s="50">
        <v>255.96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46"/>
    </row>
    <row r="27" spans="2:20" x14ac:dyDescent="0.25">
      <c r="B27" s="13" t="s">
        <v>92</v>
      </c>
      <c r="C27" s="14">
        <v>229.39200000000005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46"/>
    </row>
    <row r="28" spans="2:20" x14ac:dyDescent="0.25">
      <c r="B28" s="49" t="s">
        <v>93</v>
      </c>
      <c r="C28" s="50">
        <v>164.01599999999999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46"/>
    </row>
    <row r="29" spans="2:20" x14ac:dyDescent="0.25">
      <c r="B29" s="13" t="s">
        <v>19</v>
      </c>
      <c r="C29" s="14">
        <v>103.68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46"/>
    </row>
    <row r="30" spans="2:20" x14ac:dyDescent="0.25">
      <c r="B30" s="49" t="s">
        <v>46</v>
      </c>
      <c r="C30" s="50">
        <v>90.72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46"/>
    </row>
    <row r="31" spans="2:20" x14ac:dyDescent="0.25">
      <c r="B31" s="13" t="s">
        <v>20</v>
      </c>
      <c r="C31" s="14">
        <v>49.247999999999998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46"/>
    </row>
    <row r="32" spans="2:20" x14ac:dyDescent="0.25">
      <c r="B32" s="49" t="s">
        <v>61</v>
      </c>
      <c r="C32" s="50">
        <v>47.304000000000002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46"/>
    </row>
    <row r="33" spans="2:20" ht="15.75" thickBot="1" x14ac:dyDescent="0.3">
      <c r="B33" s="51" t="s">
        <v>57</v>
      </c>
      <c r="C33" s="52">
        <f>SUM(C5:C32)</f>
        <v>65196.264247999992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46"/>
    </row>
    <row r="34" spans="2:20" ht="16.5" thickTop="1" thickBot="1" x14ac:dyDescent="0.3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46"/>
    </row>
    <row r="35" spans="2:20" ht="16.5" thickTop="1" x14ac:dyDescent="0.25">
      <c r="B35" s="185" t="s">
        <v>90</v>
      </c>
      <c r="C35" s="186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46"/>
    </row>
    <row r="36" spans="2:20" ht="15.75" thickBot="1" x14ac:dyDescent="0.3">
      <c r="B36" s="181" t="s">
        <v>1</v>
      </c>
      <c r="C36" s="182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46"/>
    </row>
    <row r="37" spans="2:20" ht="15.75" thickTop="1" x14ac:dyDescent="0.25">
      <c r="B37" s="53" t="s">
        <v>3</v>
      </c>
      <c r="C37" s="143" t="s">
        <v>24</v>
      </c>
      <c r="D37" s="143" t="s">
        <v>25</v>
      </c>
      <c r="E37" s="143" t="s">
        <v>26</v>
      </c>
      <c r="F37" s="143" t="s">
        <v>27</v>
      </c>
      <c r="G37" s="143" t="s">
        <v>28</v>
      </c>
      <c r="H37" s="143" t="s">
        <v>29</v>
      </c>
      <c r="I37" s="143" t="s">
        <v>30</v>
      </c>
      <c r="J37" s="143" t="s">
        <v>31</v>
      </c>
      <c r="K37" s="143" t="s">
        <v>32</v>
      </c>
      <c r="L37" s="143" t="s">
        <v>33</v>
      </c>
      <c r="M37" s="143" t="s">
        <v>34</v>
      </c>
      <c r="N37" s="143" t="s">
        <v>220</v>
      </c>
      <c r="O37" s="143" t="s">
        <v>225</v>
      </c>
      <c r="P37" s="143" t="s">
        <v>232</v>
      </c>
      <c r="Q37" s="143" t="s">
        <v>235</v>
      </c>
      <c r="R37" s="143" t="s">
        <v>247</v>
      </c>
      <c r="S37" s="143" t="s">
        <v>250</v>
      </c>
      <c r="T37" s="54" t="s">
        <v>21</v>
      </c>
    </row>
    <row r="38" spans="2:20" x14ac:dyDescent="0.25">
      <c r="B38" s="13" t="s">
        <v>5</v>
      </c>
      <c r="C38" s="40">
        <v>222.91200000000001</v>
      </c>
      <c r="D38" s="40">
        <v>856.44020000000069</v>
      </c>
      <c r="E38" s="40">
        <v>481.60540000000026</v>
      </c>
      <c r="F38" s="40">
        <v>432.20200000000023</v>
      </c>
      <c r="G38" s="40">
        <v>567.16300000000035</v>
      </c>
      <c r="H38" s="40">
        <v>809.02380000000062</v>
      </c>
      <c r="I38" s="40">
        <v>1267.2326000000012</v>
      </c>
      <c r="J38" s="40">
        <v>920.96480000000076</v>
      </c>
      <c r="K38" s="40">
        <v>586.55000000000041</v>
      </c>
      <c r="L38" s="40">
        <v>1099.976200000001</v>
      </c>
      <c r="M38" s="40">
        <v>701.36760000000049</v>
      </c>
      <c r="N38" s="40">
        <v>588.78700000000038</v>
      </c>
      <c r="O38" s="40">
        <v>949.14660000000083</v>
      </c>
      <c r="P38" s="89">
        <v>711.6280000000005</v>
      </c>
      <c r="Q38" s="89">
        <v>856.27300000000071</v>
      </c>
      <c r="R38" s="89">
        <v>711.51060000000052</v>
      </c>
      <c r="S38" s="89">
        <v>1007.5850000000008</v>
      </c>
      <c r="T38" s="55">
        <v>12770.367800000009</v>
      </c>
    </row>
    <row r="39" spans="2:20" x14ac:dyDescent="0.25">
      <c r="B39" s="49" t="s">
        <v>13</v>
      </c>
      <c r="C39" s="56">
        <v>71.28</v>
      </c>
      <c r="D39" s="56">
        <v>103.68</v>
      </c>
      <c r="E39" s="56">
        <v>285.12000000000012</v>
      </c>
      <c r="F39" s="56">
        <v>460.08000000000021</v>
      </c>
      <c r="G39" s="56">
        <v>725.75999999999988</v>
      </c>
      <c r="H39" s="56">
        <v>767.87999999999988</v>
      </c>
      <c r="I39" s="56">
        <v>586.4659200000001</v>
      </c>
      <c r="J39" s="56">
        <v>544.32000000000016</v>
      </c>
      <c r="K39" s="56">
        <v>751.67999999999984</v>
      </c>
      <c r="L39" s="56">
        <v>285.12000000000012</v>
      </c>
      <c r="M39" s="56">
        <v>492.48000000000025</v>
      </c>
      <c r="N39" s="56">
        <v>492.48000000000025</v>
      </c>
      <c r="O39" s="56">
        <v>567.07776000000013</v>
      </c>
      <c r="P39" s="90">
        <v>466.56000000000023</v>
      </c>
      <c r="Q39" s="90">
        <v>440.64000000000021</v>
      </c>
      <c r="R39" s="90">
        <v>285.12000000000012</v>
      </c>
      <c r="S39" s="90">
        <v>77.760000000000005</v>
      </c>
      <c r="T39" s="55">
        <v>7403.5036800000016</v>
      </c>
    </row>
    <row r="40" spans="2:20" x14ac:dyDescent="0.25">
      <c r="B40" s="13" t="s">
        <v>10</v>
      </c>
      <c r="C40" s="40">
        <v>68.039999999999992</v>
      </c>
      <c r="D40" s="40">
        <v>249.48000000000008</v>
      </c>
      <c r="E40" s="40">
        <v>48.275999999999996</v>
      </c>
      <c r="F40" s="40">
        <v>693.3599999999999</v>
      </c>
      <c r="G40" s="40">
        <v>114.12</v>
      </c>
      <c r="H40" s="40">
        <v>179.55</v>
      </c>
      <c r="I40" s="40">
        <v>136.08000000000001</v>
      </c>
      <c r="J40" s="40">
        <v>459.57600000000008</v>
      </c>
      <c r="K40" s="40">
        <v>831.45599999999979</v>
      </c>
      <c r="L40" s="40">
        <v>280.08000000000004</v>
      </c>
      <c r="M40" s="40">
        <v>732.09599999999989</v>
      </c>
      <c r="N40" s="40">
        <v>365.05799999999999</v>
      </c>
      <c r="O40" s="40">
        <v>468.73800000000006</v>
      </c>
      <c r="P40" s="89">
        <v>113.4</v>
      </c>
      <c r="Q40" s="89">
        <v>684.25199999999995</v>
      </c>
      <c r="R40" s="89">
        <v>90.72</v>
      </c>
      <c r="S40" s="89">
        <v>184.32000000000002</v>
      </c>
      <c r="T40" s="55">
        <v>5698.6019999999999</v>
      </c>
    </row>
    <row r="41" spans="2:20" x14ac:dyDescent="0.25">
      <c r="B41" s="49" t="s">
        <v>36</v>
      </c>
      <c r="C41" s="56"/>
      <c r="D41" s="56"/>
      <c r="E41" s="56">
        <v>76.787999999999997</v>
      </c>
      <c r="F41" s="56">
        <v>51.192</v>
      </c>
      <c r="G41" s="56">
        <v>25.596</v>
      </c>
      <c r="H41" s="56"/>
      <c r="I41" s="56">
        <v>230.364</v>
      </c>
      <c r="J41" s="56">
        <v>255.96</v>
      </c>
      <c r="K41" s="56">
        <v>563.11199999999997</v>
      </c>
      <c r="L41" s="56">
        <v>537.51599999999996</v>
      </c>
      <c r="M41" s="56">
        <v>963.90000000000009</v>
      </c>
      <c r="N41" s="56">
        <v>318.16800000000001</v>
      </c>
      <c r="O41" s="56">
        <v>435.13200000000001</v>
      </c>
      <c r="P41" s="90">
        <v>599.72400000000005</v>
      </c>
      <c r="Q41" s="90">
        <v>650.91600000000005</v>
      </c>
      <c r="R41" s="90">
        <v>230.364</v>
      </c>
      <c r="S41" s="90">
        <v>113.4</v>
      </c>
      <c r="T41" s="55">
        <v>5052.1319999999996</v>
      </c>
    </row>
    <row r="42" spans="2:20" x14ac:dyDescent="0.25">
      <c r="B42" s="13" t="s">
        <v>11</v>
      </c>
      <c r="C42" s="40"/>
      <c r="D42" s="40">
        <v>152.28000000000003</v>
      </c>
      <c r="E42" s="40">
        <v>51.84</v>
      </c>
      <c r="F42" s="40"/>
      <c r="G42" s="40">
        <v>199.584</v>
      </c>
      <c r="H42" s="40">
        <v>175.608</v>
      </c>
      <c r="I42" s="40">
        <v>318.16800000000001</v>
      </c>
      <c r="J42" s="40">
        <v>355.1040000000001</v>
      </c>
      <c r="K42" s="40">
        <v>129.60000000000002</v>
      </c>
      <c r="L42" s="40">
        <v>405.00000000000017</v>
      </c>
      <c r="M42" s="40">
        <v>482.76000000000016</v>
      </c>
      <c r="N42" s="40">
        <v>278.64000000000004</v>
      </c>
      <c r="O42" s="40">
        <v>362.88000000000011</v>
      </c>
      <c r="P42" s="89">
        <v>699.8399999999998</v>
      </c>
      <c r="Q42" s="89">
        <v>537.84000000000015</v>
      </c>
      <c r="R42" s="89">
        <v>307.80000000000007</v>
      </c>
      <c r="S42" s="89">
        <v>25.92</v>
      </c>
      <c r="T42" s="55">
        <v>4482.8640000000005</v>
      </c>
    </row>
    <row r="43" spans="2:20" x14ac:dyDescent="0.25">
      <c r="B43" s="49" t="s">
        <v>6</v>
      </c>
      <c r="C43" s="56"/>
      <c r="D43" s="56"/>
      <c r="E43" s="56">
        <v>73.872</v>
      </c>
      <c r="F43" s="56">
        <v>172.36799999999999</v>
      </c>
      <c r="G43" s="56">
        <v>185.328</v>
      </c>
      <c r="H43" s="56"/>
      <c r="I43" s="56">
        <v>460.08000000000015</v>
      </c>
      <c r="J43" s="56">
        <v>517.10400000000016</v>
      </c>
      <c r="K43" s="56">
        <v>369.36000000000007</v>
      </c>
      <c r="L43" s="56"/>
      <c r="M43" s="56">
        <v>634.55400000000031</v>
      </c>
      <c r="N43" s="56">
        <v>172.36799999999999</v>
      </c>
      <c r="O43" s="56">
        <v>393.98400000000009</v>
      </c>
      <c r="P43" s="90">
        <v>270.86399999999998</v>
      </c>
      <c r="Q43" s="90">
        <v>246.23999999999998</v>
      </c>
      <c r="R43" s="90">
        <v>408.88800000000015</v>
      </c>
      <c r="S43" s="90"/>
      <c r="T43" s="55">
        <v>3905.0100000000011</v>
      </c>
    </row>
    <row r="44" spans="2:20" x14ac:dyDescent="0.25">
      <c r="B44" s="13" t="s">
        <v>51</v>
      </c>
      <c r="C44" s="40"/>
      <c r="D44" s="40"/>
      <c r="E44" s="40">
        <v>222.91200000000001</v>
      </c>
      <c r="F44" s="40"/>
      <c r="G44" s="40">
        <v>173.376</v>
      </c>
      <c r="H44" s="40"/>
      <c r="I44" s="40">
        <v>321.98400000000004</v>
      </c>
      <c r="J44" s="40">
        <v>445.82400000000018</v>
      </c>
      <c r="K44" s="40">
        <v>445.82400000000018</v>
      </c>
      <c r="L44" s="40">
        <v>247.68100000000001</v>
      </c>
      <c r="M44" s="40">
        <v>200.44800000000004</v>
      </c>
      <c r="N44" s="40">
        <v>222.91200000000001</v>
      </c>
      <c r="O44" s="40">
        <v>247.68</v>
      </c>
      <c r="P44" s="89">
        <v>74.304000000000002</v>
      </c>
      <c r="Q44" s="89">
        <v>198.14400000000001</v>
      </c>
      <c r="R44" s="89">
        <v>49.536000000000001</v>
      </c>
      <c r="S44" s="89">
        <v>99.072000000000003</v>
      </c>
      <c r="T44" s="55">
        <v>2949.6970000000001</v>
      </c>
    </row>
    <row r="45" spans="2:20" x14ac:dyDescent="0.25">
      <c r="B45" s="49" t="s">
        <v>37</v>
      </c>
      <c r="C45" s="56"/>
      <c r="D45" s="56"/>
      <c r="E45" s="56"/>
      <c r="F45" s="56">
        <v>122.4</v>
      </c>
      <c r="G45" s="56">
        <v>93.483000000000004</v>
      </c>
      <c r="H45" s="56">
        <v>457.77600000000012</v>
      </c>
      <c r="I45" s="56">
        <v>255.86251200000001</v>
      </c>
      <c r="J45" s="56">
        <v>511.63200000000018</v>
      </c>
      <c r="K45" s="56">
        <v>162.792</v>
      </c>
      <c r="L45" s="56">
        <v>357.10200000000009</v>
      </c>
      <c r="M45" s="56">
        <v>190.94399999999999</v>
      </c>
      <c r="N45" s="56">
        <v>165.23999999999998</v>
      </c>
      <c r="O45" s="56">
        <v>116.303256</v>
      </c>
      <c r="P45" s="90">
        <v>217.89525599999999</v>
      </c>
      <c r="Q45" s="90">
        <v>167.68799999999999</v>
      </c>
      <c r="R45" s="90">
        <v>122.4</v>
      </c>
      <c r="S45" s="90"/>
      <c r="T45" s="55">
        <v>2941.5180240000004</v>
      </c>
    </row>
    <row r="46" spans="2:20" x14ac:dyDescent="0.25">
      <c r="B46" s="13" t="s">
        <v>8</v>
      </c>
      <c r="C46" s="40"/>
      <c r="D46" s="40"/>
      <c r="E46" s="40">
        <v>66.468000000000004</v>
      </c>
      <c r="F46" s="40">
        <v>94.578000000000003</v>
      </c>
      <c r="G46" s="40">
        <v>213.34800000000001</v>
      </c>
      <c r="H46" s="40">
        <v>142.70999999999998</v>
      </c>
      <c r="I46" s="40">
        <v>328.83000000000004</v>
      </c>
      <c r="J46" s="40">
        <v>262.94399999999996</v>
      </c>
      <c r="K46" s="40">
        <v>186.11999999999998</v>
      </c>
      <c r="L46" s="40">
        <v>168.15599999999998</v>
      </c>
      <c r="M46" s="40">
        <v>196.07399999999998</v>
      </c>
      <c r="N46" s="40">
        <v>330.07800000000009</v>
      </c>
      <c r="O46" s="40">
        <v>142.09199999999998</v>
      </c>
      <c r="P46" s="89">
        <v>94.871999999999986</v>
      </c>
      <c r="Q46" s="89">
        <v>199.87199999999999</v>
      </c>
      <c r="R46" s="89">
        <v>231.59399999999999</v>
      </c>
      <c r="S46" s="89">
        <v>24.623999999999999</v>
      </c>
      <c r="T46" s="55">
        <v>2682.3599999999997</v>
      </c>
    </row>
    <row r="47" spans="2:20" x14ac:dyDescent="0.25">
      <c r="B47" s="49" t="s">
        <v>48</v>
      </c>
      <c r="C47" s="56"/>
      <c r="D47" s="56">
        <v>363.49400000000009</v>
      </c>
      <c r="E47" s="56"/>
      <c r="F47" s="56">
        <v>242.65799999999996</v>
      </c>
      <c r="G47" s="56">
        <v>24.48</v>
      </c>
      <c r="H47" s="56">
        <v>487.15199999999993</v>
      </c>
      <c r="I47" s="56">
        <v>439.41600000000011</v>
      </c>
      <c r="J47" s="56"/>
      <c r="K47" s="56">
        <v>486.99900000000014</v>
      </c>
      <c r="L47" s="56"/>
      <c r="M47" s="56">
        <v>167.22900000000001</v>
      </c>
      <c r="N47" s="56">
        <v>120.25800000000001</v>
      </c>
      <c r="O47" s="56">
        <v>72.063000000000002</v>
      </c>
      <c r="P47" s="90">
        <v>120.10499999999999</v>
      </c>
      <c r="Q47" s="90"/>
      <c r="R47" s="90">
        <v>47.277000000000001</v>
      </c>
      <c r="S47" s="90">
        <v>71.450999999999993</v>
      </c>
      <c r="T47" s="55">
        <v>2642.5820000000003</v>
      </c>
    </row>
    <row r="48" spans="2:20" x14ac:dyDescent="0.25">
      <c r="B48" s="13" t="s">
        <v>16</v>
      </c>
      <c r="C48" s="40"/>
      <c r="D48" s="40"/>
      <c r="E48" s="40">
        <v>121.824</v>
      </c>
      <c r="F48" s="40">
        <v>71.927999999999997</v>
      </c>
      <c r="G48" s="40">
        <v>47.951999999999998</v>
      </c>
      <c r="H48" s="40">
        <v>71.927999999999997</v>
      </c>
      <c r="I48" s="40">
        <v>248.83199999999997</v>
      </c>
      <c r="J48" s="40">
        <v>50.544000000000004</v>
      </c>
      <c r="K48" s="40">
        <v>199.422</v>
      </c>
      <c r="L48" s="40"/>
      <c r="M48" s="40">
        <v>375.19199999999995</v>
      </c>
      <c r="N48" s="40">
        <v>97.2</v>
      </c>
      <c r="O48" s="40">
        <v>274.12927199999996</v>
      </c>
      <c r="P48" s="89">
        <v>419.28127199999994</v>
      </c>
      <c r="Q48" s="89">
        <v>23.975999999999999</v>
      </c>
      <c r="R48" s="89">
        <v>227.44799999999998</v>
      </c>
      <c r="S48" s="89"/>
      <c r="T48" s="55">
        <v>2229.6565439999995</v>
      </c>
    </row>
    <row r="49" spans="2:20" x14ac:dyDescent="0.25">
      <c r="B49" s="49" t="s">
        <v>7</v>
      </c>
      <c r="C49" s="56"/>
      <c r="D49" s="56"/>
      <c r="E49" s="56"/>
      <c r="F49" s="56">
        <v>181.44000000000003</v>
      </c>
      <c r="G49" s="56">
        <v>142.56</v>
      </c>
      <c r="H49" s="56">
        <v>90.72</v>
      </c>
      <c r="I49" s="56"/>
      <c r="J49" s="56">
        <v>334.02600000000012</v>
      </c>
      <c r="K49" s="56">
        <v>237.28800000000007</v>
      </c>
      <c r="L49" s="56">
        <v>22.68</v>
      </c>
      <c r="M49" s="56">
        <v>239.52000000000004</v>
      </c>
      <c r="N49" s="56">
        <v>103.68</v>
      </c>
      <c r="O49" s="56">
        <v>204.00000000000006</v>
      </c>
      <c r="P49" s="90">
        <v>359.11200000000014</v>
      </c>
      <c r="Q49" s="90">
        <v>207.36000000000007</v>
      </c>
      <c r="R49" s="90">
        <v>90.72</v>
      </c>
      <c r="S49" s="90"/>
      <c r="T49" s="55">
        <v>2213.1060000000002</v>
      </c>
    </row>
    <row r="50" spans="2:20" x14ac:dyDescent="0.25">
      <c r="B50" s="13" t="s">
        <v>9</v>
      </c>
      <c r="C50" s="40"/>
      <c r="D50" s="40"/>
      <c r="E50" s="40"/>
      <c r="F50" s="40"/>
      <c r="G50" s="40">
        <v>153.57599999999999</v>
      </c>
      <c r="H50" s="40">
        <v>176.904</v>
      </c>
      <c r="I50" s="40">
        <v>381.34800000000001</v>
      </c>
      <c r="J50" s="40">
        <v>127.98</v>
      </c>
      <c r="K50" s="40">
        <v>51.192</v>
      </c>
      <c r="L50" s="40">
        <v>255.96</v>
      </c>
      <c r="M50" s="40">
        <v>153.57599999999999</v>
      </c>
      <c r="N50" s="40">
        <v>153.57599999999999</v>
      </c>
      <c r="O50" s="40">
        <v>25.596</v>
      </c>
      <c r="P50" s="89">
        <v>178.524</v>
      </c>
      <c r="Q50" s="89"/>
      <c r="R50" s="89">
        <v>128.304</v>
      </c>
      <c r="S50" s="89"/>
      <c r="T50" s="55">
        <v>1786.5360000000001</v>
      </c>
    </row>
    <row r="51" spans="2:20" x14ac:dyDescent="0.25">
      <c r="B51" s="49" t="s">
        <v>41</v>
      </c>
      <c r="C51" s="56"/>
      <c r="D51" s="56">
        <v>75.816000000000003</v>
      </c>
      <c r="E51" s="56">
        <v>25.92</v>
      </c>
      <c r="F51" s="56">
        <v>50.544000000000004</v>
      </c>
      <c r="G51" s="56">
        <v>176.904</v>
      </c>
      <c r="H51" s="56">
        <v>101.08800000000001</v>
      </c>
      <c r="I51" s="56">
        <v>303.26399999999995</v>
      </c>
      <c r="J51" s="56">
        <v>252.71999999999997</v>
      </c>
      <c r="K51" s="56">
        <v>252.71999999999997</v>
      </c>
      <c r="L51" s="56"/>
      <c r="M51" s="56">
        <v>152.28000000000003</v>
      </c>
      <c r="N51" s="56">
        <v>101.73600000000002</v>
      </c>
      <c r="O51" s="56"/>
      <c r="P51" s="90">
        <v>77.760000000000005</v>
      </c>
      <c r="Q51" s="90"/>
      <c r="R51" s="90"/>
      <c r="S51" s="90"/>
      <c r="T51" s="55">
        <v>1570.752</v>
      </c>
    </row>
    <row r="52" spans="2:20" x14ac:dyDescent="0.25">
      <c r="B52" s="13" t="s">
        <v>17</v>
      </c>
      <c r="C52" s="40"/>
      <c r="D52" s="40"/>
      <c r="E52" s="40"/>
      <c r="F52" s="40">
        <v>121.5</v>
      </c>
      <c r="G52" s="40">
        <v>120.042</v>
      </c>
      <c r="H52" s="40">
        <v>24.3</v>
      </c>
      <c r="I52" s="40">
        <v>144.828</v>
      </c>
      <c r="J52" s="40">
        <v>219.34800000000001</v>
      </c>
      <c r="K52" s="40">
        <v>98.334000000000003</v>
      </c>
      <c r="L52" s="40"/>
      <c r="M52" s="40">
        <v>165.726</v>
      </c>
      <c r="N52" s="40">
        <v>241.70400000000004</v>
      </c>
      <c r="O52" s="40">
        <v>214.97400000000005</v>
      </c>
      <c r="P52" s="89">
        <v>24.786000000000001</v>
      </c>
      <c r="Q52" s="89"/>
      <c r="R52" s="89"/>
      <c r="S52" s="89"/>
      <c r="T52" s="55">
        <v>1375.5420000000004</v>
      </c>
    </row>
    <row r="53" spans="2:20" x14ac:dyDescent="0.25">
      <c r="B53" s="49" t="s">
        <v>12</v>
      </c>
      <c r="C53" s="56"/>
      <c r="D53" s="56"/>
      <c r="E53" s="56">
        <v>77.760000000000005</v>
      </c>
      <c r="F53" s="56"/>
      <c r="G53" s="56">
        <v>25.92</v>
      </c>
      <c r="H53" s="56"/>
      <c r="I53" s="56"/>
      <c r="J53" s="56">
        <v>206.06400000000002</v>
      </c>
      <c r="K53" s="56">
        <v>103.68</v>
      </c>
      <c r="L53" s="56">
        <v>207.36000000000007</v>
      </c>
      <c r="M53" s="56">
        <v>103.584</v>
      </c>
      <c r="N53" s="56">
        <v>51.84</v>
      </c>
      <c r="O53" s="56">
        <v>155.52000000000004</v>
      </c>
      <c r="P53" s="90">
        <v>103.68</v>
      </c>
      <c r="Q53" s="90">
        <v>103.68</v>
      </c>
      <c r="R53" s="90"/>
      <c r="S53" s="90">
        <v>103.68</v>
      </c>
      <c r="T53" s="55">
        <v>1242.7680000000005</v>
      </c>
    </row>
    <row r="54" spans="2:20" x14ac:dyDescent="0.25">
      <c r="B54" s="13" t="s">
        <v>18</v>
      </c>
      <c r="C54" s="40"/>
      <c r="D54" s="40"/>
      <c r="E54" s="40">
        <v>51.84</v>
      </c>
      <c r="F54" s="40">
        <v>103.68</v>
      </c>
      <c r="G54" s="40">
        <v>77.760000000000005</v>
      </c>
      <c r="H54" s="40"/>
      <c r="I54" s="40"/>
      <c r="J54" s="40">
        <v>77.760000000000005</v>
      </c>
      <c r="K54" s="40"/>
      <c r="L54" s="40">
        <v>362.88000000000017</v>
      </c>
      <c r="M54" s="40"/>
      <c r="N54" s="40">
        <v>77.760000000000005</v>
      </c>
      <c r="O54" s="40">
        <v>103.68</v>
      </c>
      <c r="P54" s="89">
        <v>207.36000000000007</v>
      </c>
      <c r="Q54" s="89">
        <v>129.60000000000002</v>
      </c>
      <c r="R54" s="89"/>
      <c r="S54" s="89"/>
      <c r="T54" s="55">
        <v>1192.3200000000002</v>
      </c>
    </row>
    <row r="55" spans="2:20" x14ac:dyDescent="0.25">
      <c r="B55" s="49" t="s">
        <v>45</v>
      </c>
      <c r="C55" s="56"/>
      <c r="D55" s="56"/>
      <c r="E55" s="56"/>
      <c r="F55" s="56"/>
      <c r="G55" s="56"/>
      <c r="H55" s="56"/>
      <c r="I55" s="56"/>
      <c r="J55" s="56">
        <v>123.84</v>
      </c>
      <c r="K55" s="56">
        <v>146.13120000000001</v>
      </c>
      <c r="L55" s="56">
        <v>99.072000000000003</v>
      </c>
      <c r="M55" s="56"/>
      <c r="N55" s="56">
        <v>173.376</v>
      </c>
      <c r="O55" s="56">
        <v>49.536000000000001</v>
      </c>
      <c r="P55" s="90">
        <v>99.072000000000003</v>
      </c>
      <c r="Q55" s="90"/>
      <c r="R55" s="90"/>
      <c r="S55" s="90"/>
      <c r="T55" s="55">
        <v>691.02720000000011</v>
      </c>
    </row>
    <row r="56" spans="2:20" x14ac:dyDescent="0.25">
      <c r="B56" s="13" t="s">
        <v>39</v>
      </c>
      <c r="C56" s="40"/>
      <c r="D56" s="40"/>
      <c r="E56" s="40"/>
      <c r="F56" s="40"/>
      <c r="G56" s="40"/>
      <c r="H56" s="40"/>
      <c r="I56" s="40"/>
      <c r="J56" s="40"/>
      <c r="K56" s="40">
        <v>77.760000000000005</v>
      </c>
      <c r="L56" s="40"/>
      <c r="M56" s="40">
        <v>155.52000000000004</v>
      </c>
      <c r="N56" s="40"/>
      <c r="O56" s="40"/>
      <c r="P56" s="89">
        <v>336.96000000000015</v>
      </c>
      <c r="Q56" s="89">
        <v>25.92</v>
      </c>
      <c r="R56" s="89">
        <v>25.92</v>
      </c>
      <c r="S56" s="89"/>
      <c r="T56" s="55">
        <v>622.08000000000015</v>
      </c>
    </row>
    <row r="57" spans="2:20" x14ac:dyDescent="0.25">
      <c r="B57" s="49" t="s">
        <v>60</v>
      </c>
      <c r="C57" s="56"/>
      <c r="D57" s="56"/>
      <c r="E57" s="56"/>
      <c r="F57" s="56"/>
      <c r="G57" s="56"/>
      <c r="H57" s="56"/>
      <c r="I57" s="56"/>
      <c r="J57" s="56">
        <v>77.760000000000005</v>
      </c>
      <c r="K57" s="56"/>
      <c r="L57" s="56"/>
      <c r="M57" s="56">
        <v>207.36000000000007</v>
      </c>
      <c r="N57" s="56">
        <v>51.84</v>
      </c>
      <c r="O57" s="56">
        <v>51.84</v>
      </c>
      <c r="P57" s="90">
        <v>25.92</v>
      </c>
      <c r="Q57" s="90"/>
      <c r="R57" s="90">
        <v>25.92</v>
      </c>
      <c r="S57" s="90"/>
      <c r="T57" s="55">
        <v>440.6400000000001</v>
      </c>
    </row>
    <row r="58" spans="2:20" x14ac:dyDescent="0.25">
      <c r="B58" s="13" t="s">
        <v>65</v>
      </c>
      <c r="C58" s="40"/>
      <c r="D58" s="40"/>
      <c r="E58" s="40"/>
      <c r="F58" s="40">
        <v>51.84</v>
      </c>
      <c r="G58" s="40">
        <v>51.84</v>
      </c>
      <c r="H58" s="40"/>
      <c r="I58" s="40"/>
      <c r="J58" s="40">
        <v>51.84</v>
      </c>
      <c r="K58" s="40"/>
      <c r="L58" s="40"/>
      <c r="M58" s="40">
        <v>25.92</v>
      </c>
      <c r="N58" s="40">
        <v>51.84</v>
      </c>
      <c r="O58" s="40">
        <v>25.92</v>
      </c>
      <c r="P58" s="89">
        <v>51.84</v>
      </c>
      <c r="Q58" s="89"/>
      <c r="R58" s="89"/>
      <c r="S58" s="89">
        <v>51.84</v>
      </c>
      <c r="T58" s="55">
        <v>362.88</v>
      </c>
    </row>
    <row r="59" spans="2:20" x14ac:dyDescent="0.25">
      <c r="B59" s="49" t="s">
        <v>49</v>
      </c>
      <c r="C59" s="56"/>
      <c r="D59" s="56"/>
      <c r="E59" s="56"/>
      <c r="F59" s="56"/>
      <c r="G59" s="56">
        <v>51.192</v>
      </c>
      <c r="H59" s="56">
        <v>25.596</v>
      </c>
      <c r="I59" s="56">
        <v>25.596</v>
      </c>
      <c r="J59" s="56"/>
      <c r="K59" s="56">
        <v>102.384</v>
      </c>
      <c r="L59" s="56"/>
      <c r="M59" s="56">
        <v>25.596</v>
      </c>
      <c r="N59" s="56">
        <v>25.596</v>
      </c>
      <c r="O59" s="56"/>
      <c r="P59" s="90"/>
      <c r="Q59" s="90"/>
      <c r="R59" s="90"/>
      <c r="S59" s="90"/>
      <c r="T59" s="55">
        <v>255.96</v>
      </c>
    </row>
    <row r="60" spans="2:20" x14ac:dyDescent="0.25">
      <c r="B60" s="13" t="s">
        <v>92</v>
      </c>
      <c r="C60" s="40"/>
      <c r="D60" s="40"/>
      <c r="E60" s="40"/>
      <c r="F60" s="40"/>
      <c r="G60" s="40"/>
      <c r="H60" s="40">
        <v>25.272000000000002</v>
      </c>
      <c r="I60" s="40"/>
      <c r="J60" s="40">
        <v>152.28000000000003</v>
      </c>
      <c r="K60" s="40"/>
      <c r="L60" s="40">
        <v>25.92</v>
      </c>
      <c r="M60" s="40"/>
      <c r="N60" s="40"/>
      <c r="O60" s="40">
        <v>25.92</v>
      </c>
      <c r="P60" s="89"/>
      <c r="Q60" s="89"/>
      <c r="R60" s="89"/>
      <c r="S60" s="89"/>
      <c r="T60" s="55">
        <v>229.39200000000005</v>
      </c>
    </row>
    <row r="61" spans="2:20" x14ac:dyDescent="0.25">
      <c r="B61" s="49" t="s">
        <v>93</v>
      </c>
      <c r="C61" s="56"/>
      <c r="D61" s="56"/>
      <c r="E61" s="56"/>
      <c r="F61" s="56"/>
      <c r="G61" s="56">
        <v>45.594000000000001</v>
      </c>
      <c r="H61" s="56">
        <v>22.95</v>
      </c>
      <c r="I61" s="56"/>
      <c r="J61" s="56"/>
      <c r="K61" s="56">
        <v>23.868000000000002</v>
      </c>
      <c r="L61" s="56">
        <v>47.736000000000004</v>
      </c>
      <c r="M61" s="56">
        <v>23.868000000000002</v>
      </c>
      <c r="N61" s="56"/>
      <c r="O61" s="56"/>
      <c r="P61" s="90"/>
      <c r="Q61" s="90"/>
      <c r="R61" s="90"/>
      <c r="S61" s="90"/>
      <c r="T61" s="55">
        <v>164.01600000000002</v>
      </c>
    </row>
    <row r="62" spans="2:20" x14ac:dyDescent="0.25">
      <c r="B62" s="13" t="s">
        <v>19</v>
      </c>
      <c r="C62" s="40"/>
      <c r="D62" s="40"/>
      <c r="E62" s="40"/>
      <c r="F62" s="40"/>
      <c r="G62" s="40"/>
      <c r="H62" s="40"/>
      <c r="I62" s="40"/>
      <c r="J62" s="40"/>
      <c r="K62" s="40"/>
      <c r="L62" s="40">
        <v>25.92</v>
      </c>
      <c r="M62" s="40">
        <v>25.92</v>
      </c>
      <c r="N62" s="40">
        <v>25.92</v>
      </c>
      <c r="O62" s="40"/>
      <c r="P62" s="89">
        <v>25.92</v>
      </c>
      <c r="Q62" s="89"/>
      <c r="R62" s="89"/>
      <c r="S62" s="89"/>
      <c r="T62" s="55">
        <v>103.68</v>
      </c>
    </row>
    <row r="63" spans="2:20" x14ac:dyDescent="0.25">
      <c r="B63" s="49" t="s">
        <v>46</v>
      </c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>
        <v>45.36</v>
      </c>
      <c r="P63" s="90"/>
      <c r="Q63" s="90">
        <v>45.36</v>
      </c>
      <c r="R63" s="90"/>
      <c r="S63" s="90"/>
      <c r="T63" s="55">
        <v>90.72</v>
      </c>
    </row>
    <row r="64" spans="2:20" x14ac:dyDescent="0.25">
      <c r="B64" s="13" t="s">
        <v>20</v>
      </c>
      <c r="C64" s="40"/>
      <c r="D64" s="40"/>
      <c r="E64" s="40"/>
      <c r="F64" s="40"/>
      <c r="G64" s="40">
        <v>49.247999999999998</v>
      </c>
      <c r="H64" s="40"/>
      <c r="I64" s="40"/>
      <c r="J64" s="40"/>
      <c r="K64" s="40"/>
      <c r="L64" s="40"/>
      <c r="M64" s="40"/>
      <c r="N64" s="40"/>
      <c r="O64" s="40"/>
      <c r="P64" s="89"/>
      <c r="Q64" s="89"/>
      <c r="R64" s="89"/>
      <c r="S64" s="89"/>
      <c r="T64" s="55">
        <v>49.247999999999998</v>
      </c>
    </row>
    <row r="65" spans="2:20" x14ac:dyDescent="0.25">
      <c r="B65" s="49" t="s">
        <v>61</v>
      </c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>
        <v>47.304000000000002</v>
      </c>
      <c r="N65" s="56"/>
      <c r="O65" s="56"/>
      <c r="P65" s="90"/>
      <c r="Q65" s="90"/>
      <c r="R65" s="90"/>
      <c r="S65" s="90"/>
      <c r="T65" s="55">
        <v>47.304000000000002</v>
      </c>
    </row>
    <row r="66" spans="2:20" ht="15.75" thickBot="1" x14ac:dyDescent="0.3">
      <c r="B66" s="57" t="s">
        <v>57</v>
      </c>
      <c r="C66" s="58">
        <f>SUM(C38:C65)</f>
        <v>362.23199999999997</v>
      </c>
      <c r="D66" s="58">
        <f t="shared" ref="D66:S66" si="0">SUM(D38:D65)</f>
        <v>1801.1902000000009</v>
      </c>
      <c r="E66" s="58">
        <f t="shared" si="0"/>
        <v>1584.2254000000005</v>
      </c>
      <c r="F66" s="58">
        <f t="shared" si="0"/>
        <v>2849.77</v>
      </c>
      <c r="G66" s="58">
        <f t="shared" si="0"/>
        <v>3264.8260000000009</v>
      </c>
      <c r="H66" s="58">
        <f t="shared" si="0"/>
        <v>3558.4578000000006</v>
      </c>
      <c r="I66" s="58">
        <f t="shared" si="0"/>
        <v>5448.3510320000023</v>
      </c>
      <c r="J66" s="58">
        <f t="shared" si="0"/>
        <v>5947.5908000000018</v>
      </c>
      <c r="K66" s="58">
        <f t="shared" si="0"/>
        <v>5806.2722000000012</v>
      </c>
      <c r="L66" s="58">
        <f t="shared" si="0"/>
        <v>4428.1592000000019</v>
      </c>
      <c r="M66" s="58">
        <f t="shared" si="0"/>
        <v>6463.218600000002</v>
      </c>
      <c r="N66" s="58">
        <f t="shared" si="0"/>
        <v>4210.0570000000007</v>
      </c>
      <c r="O66" s="58">
        <f t="shared" si="0"/>
        <v>4931.5718880000022</v>
      </c>
      <c r="P66" s="58">
        <f t="shared" si="0"/>
        <v>5279.4075280000015</v>
      </c>
      <c r="Q66" s="58">
        <f t="shared" si="0"/>
        <v>4517.7610000000013</v>
      </c>
      <c r="R66" s="58">
        <f t="shared" si="0"/>
        <v>2983.5216000000009</v>
      </c>
      <c r="S66" s="58">
        <f t="shared" si="0"/>
        <v>1759.6520000000012</v>
      </c>
      <c r="T66" s="144">
        <f>SUM(T38:T65)</f>
        <v>65196.264248000007</v>
      </c>
    </row>
    <row r="67" spans="2:20" ht="15.75" thickTop="1" x14ac:dyDescent="0.25"/>
  </sheetData>
  <sortState ref="B37:T63">
    <sortCondition descending="1" ref="T37:T63"/>
  </sortState>
  <mergeCells count="5">
    <mergeCell ref="B2:C2"/>
    <mergeCell ref="B3:C3"/>
    <mergeCell ref="B35:C35"/>
    <mergeCell ref="B36:C36"/>
    <mergeCell ref="B1:C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Y46"/>
  <sheetViews>
    <sheetView showGridLines="0" zoomScaleNormal="100" workbookViewId="0">
      <selection activeCell="B2" sqref="B2:C2"/>
    </sheetView>
  </sheetViews>
  <sheetFormatPr baseColWidth="10" defaultRowHeight="12.75" x14ac:dyDescent="0.2"/>
  <cols>
    <col min="1" max="1" width="12.7109375" style="1" customWidth="1"/>
    <col min="2" max="2" width="55.7109375" style="59" customWidth="1"/>
    <col min="3" max="3" width="12.7109375" style="60" customWidth="1"/>
    <col min="4" max="4" width="10.7109375" style="59" customWidth="1"/>
    <col min="5" max="5" width="7.85546875" style="59" customWidth="1"/>
    <col min="6" max="21" width="8.7109375" style="59" customWidth="1"/>
    <col min="22" max="22" width="10.7109375" style="59" customWidth="1"/>
    <col min="23" max="25" width="11.42578125" style="59"/>
    <col min="26" max="16384" width="11.42578125" style="1"/>
  </cols>
  <sheetData>
    <row r="1" spans="2:3" ht="15.75" thickTop="1" x14ac:dyDescent="0.25">
      <c r="B1" s="187" t="s">
        <v>249</v>
      </c>
      <c r="C1" s="188"/>
    </row>
    <row r="2" spans="2:3" ht="15.75" x14ac:dyDescent="0.25">
      <c r="B2" s="189" t="s">
        <v>217</v>
      </c>
      <c r="C2" s="190"/>
    </row>
    <row r="3" spans="2:3" ht="15" x14ac:dyDescent="0.25">
      <c r="B3" s="191" t="s">
        <v>1</v>
      </c>
      <c r="C3" s="192"/>
    </row>
    <row r="4" spans="2:3" ht="15.75" hidden="1" customHeight="1" x14ac:dyDescent="0.25">
      <c r="B4" s="61" t="s">
        <v>2</v>
      </c>
      <c r="C4" s="62" t="s">
        <v>0</v>
      </c>
    </row>
    <row r="5" spans="2:3" ht="17.25" customHeight="1" x14ac:dyDescent="0.2">
      <c r="B5" s="63" t="s">
        <v>3</v>
      </c>
      <c r="C5" s="64" t="s">
        <v>4</v>
      </c>
    </row>
    <row r="6" spans="2:3" ht="12" customHeight="1" x14ac:dyDescent="0.2">
      <c r="B6" s="21" t="s">
        <v>5</v>
      </c>
      <c r="C6" s="65">
        <v>1929.192</v>
      </c>
    </row>
    <row r="7" spans="2:3" x14ac:dyDescent="0.2">
      <c r="B7" s="66" t="s">
        <v>6</v>
      </c>
      <c r="C7" s="67">
        <v>1731.5999999999985</v>
      </c>
    </row>
    <row r="8" spans="2:3" x14ac:dyDescent="0.2">
      <c r="B8" s="21" t="s">
        <v>7</v>
      </c>
      <c r="C8" s="65">
        <v>483</v>
      </c>
    </row>
    <row r="9" spans="2:3" x14ac:dyDescent="0.2">
      <c r="B9" s="66" t="s">
        <v>10</v>
      </c>
      <c r="C9" s="67">
        <v>345.38400000000007</v>
      </c>
    </row>
    <row r="10" spans="2:3" x14ac:dyDescent="0.2">
      <c r="B10" s="21" t="s">
        <v>8</v>
      </c>
      <c r="C10" s="65">
        <v>225.48000000000005</v>
      </c>
    </row>
    <row r="11" spans="2:3" x14ac:dyDescent="0.2">
      <c r="B11" s="66" t="s">
        <v>9</v>
      </c>
      <c r="C11" s="67">
        <v>192</v>
      </c>
    </row>
    <row r="12" spans="2:3" x14ac:dyDescent="0.2">
      <c r="B12" s="21" t="s">
        <v>18</v>
      </c>
      <c r="C12" s="65">
        <v>168</v>
      </c>
    </row>
    <row r="13" spans="2:3" x14ac:dyDescent="0.2">
      <c r="B13" s="66" t="s">
        <v>13</v>
      </c>
      <c r="C13" s="67">
        <v>144</v>
      </c>
    </row>
    <row r="14" spans="2:3" x14ac:dyDescent="0.2">
      <c r="B14" s="21" t="s">
        <v>12</v>
      </c>
      <c r="C14" s="65">
        <v>121.92</v>
      </c>
    </row>
    <row r="15" spans="2:3" x14ac:dyDescent="0.2">
      <c r="B15" s="66" t="s">
        <v>11</v>
      </c>
      <c r="C15" s="67">
        <v>105</v>
      </c>
    </row>
    <row r="16" spans="2:3" x14ac:dyDescent="0.2">
      <c r="B16" s="21" t="s">
        <v>16</v>
      </c>
      <c r="C16" s="65">
        <v>48</v>
      </c>
    </row>
    <row r="17" spans="2:22" x14ac:dyDescent="0.2">
      <c r="B17" s="66" t="s">
        <v>17</v>
      </c>
      <c r="C17" s="67">
        <v>47.85</v>
      </c>
    </row>
    <row r="18" spans="2:22" x14ac:dyDescent="0.2">
      <c r="B18" s="21" t="s">
        <v>14</v>
      </c>
      <c r="C18" s="65">
        <v>25.92</v>
      </c>
    </row>
    <row r="19" spans="2:22" x14ac:dyDescent="0.2">
      <c r="B19" s="66" t="s">
        <v>15</v>
      </c>
      <c r="C19" s="67">
        <v>25.92</v>
      </c>
    </row>
    <row r="20" spans="2:22" x14ac:dyDescent="0.2">
      <c r="B20" s="21" t="s">
        <v>19</v>
      </c>
      <c r="C20" s="65">
        <v>23.652000000000001</v>
      </c>
    </row>
    <row r="21" spans="2:22" x14ac:dyDescent="0.2">
      <c r="B21" s="66" t="s">
        <v>20</v>
      </c>
      <c r="C21" s="67">
        <v>21</v>
      </c>
    </row>
    <row r="22" spans="2:22" ht="14.25" customHeight="1" x14ac:dyDescent="0.2">
      <c r="B22" s="21" t="s">
        <v>44</v>
      </c>
      <c r="C22" s="65">
        <v>21</v>
      </c>
    </row>
    <row r="23" spans="2:22" ht="16.5" customHeight="1" x14ac:dyDescent="0.2">
      <c r="B23" s="118" t="s">
        <v>57</v>
      </c>
      <c r="C23" s="119">
        <f>SUBTOTAL(109,C5:C22)</f>
        <v>5658.9179999999997</v>
      </c>
    </row>
    <row r="24" spans="2:22" ht="13.5" thickBot="1" x14ac:dyDescent="0.25"/>
    <row r="25" spans="2:22" ht="16.5" thickTop="1" x14ac:dyDescent="0.25">
      <c r="B25" s="68" t="s">
        <v>218</v>
      </c>
    </row>
    <row r="26" spans="2:22" ht="15.75" thickBot="1" x14ac:dyDescent="0.3">
      <c r="B26" s="69" t="s">
        <v>1</v>
      </c>
    </row>
    <row r="27" spans="2:22" ht="6.75" customHeight="1" thickTop="1" x14ac:dyDescent="0.2"/>
    <row r="28" spans="2:22" ht="15" x14ac:dyDescent="0.2">
      <c r="B28" s="72" t="s">
        <v>3</v>
      </c>
      <c r="C28" s="145" t="s">
        <v>22</v>
      </c>
      <c r="D28" s="146" t="s">
        <v>23</v>
      </c>
      <c r="E28" s="146" t="s">
        <v>24</v>
      </c>
      <c r="F28" s="146" t="s">
        <v>25</v>
      </c>
      <c r="G28" s="146" t="s">
        <v>26</v>
      </c>
      <c r="H28" s="146" t="s">
        <v>27</v>
      </c>
      <c r="I28" s="146" t="s">
        <v>28</v>
      </c>
      <c r="J28" s="146" t="s">
        <v>29</v>
      </c>
      <c r="K28" s="146" t="s">
        <v>30</v>
      </c>
      <c r="L28" s="146" t="s">
        <v>31</v>
      </c>
      <c r="M28" s="146" t="s">
        <v>32</v>
      </c>
      <c r="N28" s="146" t="s">
        <v>33</v>
      </c>
      <c r="O28" s="146" t="s">
        <v>34</v>
      </c>
      <c r="P28" s="146" t="s">
        <v>220</v>
      </c>
      <c r="Q28" s="146" t="s">
        <v>225</v>
      </c>
      <c r="R28" s="146" t="s">
        <v>232</v>
      </c>
      <c r="S28" s="146" t="s">
        <v>235</v>
      </c>
      <c r="T28" s="146" t="s">
        <v>247</v>
      </c>
      <c r="U28" s="146" t="s">
        <v>250</v>
      </c>
      <c r="V28" s="73" t="s">
        <v>57</v>
      </c>
    </row>
    <row r="29" spans="2:22" ht="15" x14ac:dyDescent="0.25">
      <c r="B29" s="74" t="s">
        <v>5</v>
      </c>
      <c r="C29" s="70"/>
      <c r="D29" s="70"/>
      <c r="E29" s="70">
        <v>44.64</v>
      </c>
      <c r="F29" s="70"/>
      <c r="G29" s="70"/>
      <c r="H29" s="70">
        <v>23.400000000000002</v>
      </c>
      <c r="I29" s="70"/>
      <c r="J29" s="70"/>
      <c r="K29" s="70">
        <v>162.69119999999998</v>
      </c>
      <c r="L29" s="70">
        <v>530.47680000000003</v>
      </c>
      <c r="M29" s="70">
        <v>374.4</v>
      </c>
      <c r="N29" s="70">
        <v>24</v>
      </c>
      <c r="O29" s="70"/>
      <c r="P29" s="70">
        <v>477.6</v>
      </c>
      <c r="Q29" s="70">
        <v>193.68</v>
      </c>
      <c r="R29" s="91"/>
      <c r="S29" s="91">
        <v>24</v>
      </c>
      <c r="T29" s="91"/>
      <c r="U29" s="91">
        <v>74.304000000000002</v>
      </c>
      <c r="V29" s="77">
        <v>1929.1920000000002</v>
      </c>
    </row>
    <row r="30" spans="2:22" ht="15" x14ac:dyDescent="0.25">
      <c r="B30" s="75" t="s">
        <v>6</v>
      </c>
      <c r="C30" s="71">
        <v>43.2</v>
      </c>
      <c r="D30" s="71"/>
      <c r="E30" s="71">
        <v>21.6</v>
      </c>
      <c r="F30" s="71">
        <v>21.6</v>
      </c>
      <c r="G30" s="71"/>
      <c r="H30" s="71">
        <v>21.6</v>
      </c>
      <c r="I30" s="71">
        <v>21.6</v>
      </c>
      <c r="J30" s="71">
        <v>42.6</v>
      </c>
      <c r="K30" s="71">
        <v>63.6</v>
      </c>
      <c r="L30" s="71">
        <v>336.6</v>
      </c>
      <c r="M30" s="71">
        <v>63</v>
      </c>
      <c r="N30" s="71">
        <v>126.6</v>
      </c>
      <c r="O30" s="71">
        <v>168</v>
      </c>
      <c r="P30" s="71">
        <v>147</v>
      </c>
      <c r="Q30" s="71">
        <v>43.2</v>
      </c>
      <c r="R30" s="92">
        <v>84</v>
      </c>
      <c r="S30" s="92">
        <v>127.19999999999999</v>
      </c>
      <c r="T30" s="92">
        <v>378.6</v>
      </c>
      <c r="U30" s="92">
        <v>21.6</v>
      </c>
      <c r="V30" s="77">
        <v>1731.6</v>
      </c>
    </row>
    <row r="31" spans="2:22" ht="15" x14ac:dyDescent="0.25">
      <c r="B31" s="74" t="s">
        <v>7</v>
      </c>
      <c r="C31" s="70"/>
      <c r="D31" s="70"/>
      <c r="E31" s="70"/>
      <c r="F31" s="70"/>
      <c r="G31" s="70"/>
      <c r="H31" s="70"/>
      <c r="I31" s="70">
        <v>42</v>
      </c>
      <c r="J31" s="70">
        <v>42</v>
      </c>
      <c r="K31" s="70">
        <v>42</v>
      </c>
      <c r="L31" s="70">
        <v>84</v>
      </c>
      <c r="M31" s="70">
        <v>63</v>
      </c>
      <c r="N31" s="70">
        <v>42</v>
      </c>
      <c r="O31" s="70">
        <v>21</v>
      </c>
      <c r="P31" s="70">
        <v>63</v>
      </c>
      <c r="Q31" s="70">
        <v>42</v>
      </c>
      <c r="R31" s="91">
        <v>21</v>
      </c>
      <c r="S31" s="91">
        <v>21</v>
      </c>
      <c r="T31" s="91"/>
      <c r="U31" s="91"/>
      <c r="V31" s="77">
        <v>483</v>
      </c>
    </row>
    <row r="32" spans="2:22" ht="15" x14ac:dyDescent="0.25">
      <c r="B32" s="75" t="s">
        <v>10</v>
      </c>
      <c r="C32" s="71"/>
      <c r="D32" s="71"/>
      <c r="E32" s="71"/>
      <c r="F32" s="71">
        <v>25.92</v>
      </c>
      <c r="G32" s="71"/>
      <c r="H32" s="71"/>
      <c r="I32" s="71"/>
      <c r="J32" s="71"/>
      <c r="K32" s="71">
        <v>51.84</v>
      </c>
      <c r="L32" s="71"/>
      <c r="M32" s="71"/>
      <c r="N32" s="71"/>
      <c r="O32" s="71">
        <v>66</v>
      </c>
      <c r="P32" s="71">
        <v>45</v>
      </c>
      <c r="Q32" s="71">
        <v>87.623999999999995</v>
      </c>
      <c r="R32" s="92">
        <v>69</v>
      </c>
      <c r="S32" s="92"/>
      <c r="T32" s="92"/>
      <c r="U32" s="92"/>
      <c r="V32" s="77">
        <v>345.38400000000001</v>
      </c>
    </row>
    <row r="33" spans="2:22" ht="15" x14ac:dyDescent="0.25">
      <c r="B33" s="74" t="s">
        <v>8</v>
      </c>
      <c r="C33" s="70">
        <v>22.8</v>
      </c>
      <c r="D33" s="70">
        <v>22.8</v>
      </c>
      <c r="E33" s="70">
        <v>22.8</v>
      </c>
      <c r="F33" s="70"/>
      <c r="G33" s="70">
        <v>21</v>
      </c>
      <c r="H33" s="70">
        <v>22.68</v>
      </c>
      <c r="I33" s="70">
        <v>45.36</v>
      </c>
      <c r="J33" s="70">
        <v>45.36</v>
      </c>
      <c r="K33" s="70">
        <v>22.68</v>
      </c>
      <c r="L33" s="70"/>
      <c r="M33" s="70"/>
      <c r="N33" s="70"/>
      <c r="O33" s="70"/>
      <c r="P33" s="70"/>
      <c r="Q33" s="70"/>
      <c r="R33" s="91"/>
      <c r="S33" s="91"/>
      <c r="T33" s="91"/>
      <c r="U33" s="91"/>
      <c r="V33" s="77">
        <v>225.48000000000002</v>
      </c>
    </row>
    <row r="34" spans="2:22" ht="15" x14ac:dyDescent="0.25">
      <c r="B34" s="75" t="s">
        <v>9</v>
      </c>
      <c r="C34" s="71"/>
      <c r="D34" s="71"/>
      <c r="E34" s="71"/>
      <c r="F34" s="71"/>
      <c r="G34" s="71"/>
      <c r="H34" s="71"/>
      <c r="I34" s="71">
        <v>120</v>
      </c>
      <c r="J34" s="71"/>
      <c r="K34" s="71">
        <v>24</v>
      </c>
      <c r="L34" s="71">
        <v>48</v>
      </c>
      <c r="M34" s="71"/>
      <c r="N34" s="71"/>
      <c r="O34" s="71"/>
      <c r="P34" s="71"/>
      <c r="Q34" s="71"/>
      <c r="R34" s="92"/>
      <c r="S34" s="92"/>
      <c r="T34" s="92"/>
      <c r="U34" s="92"/>
      <c r="V34" s="77">
        <v>192</v>
      </c>
    </row>
    <row r="35" spans="2:22" ht="15" x14ac:dyDescent="0.25">
      <c r="B35" s="74" t="s">
        <v>18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>
        <v>24</v>
      </c>
      <c r="N35" s="70"/>
      <c r="O35" s="70">
        <v>24</v>
      </c>
      <c r="P35" s="70"/>
      <c r="Q35" s="70"/>
      <c r="R35" s="91">
        <v>48</v>
      </c>
      <c r="S35" s="91"/>
      <c r="T35" s="91">
        <v>72</v>
      </c>
      <c r="U35" s="91"/>
      <c r="V35" s="77">
        <v>168</v>
      </c>
    </row>
    <row r="36" spans="2:22" ht="15" x14ac:dyDescent="0.25">
      <c r="B36" s="75" t="s">
        <v>13</v>
      </c>
      <c r="C36" s="71"/>
      <c r="D36" s="71"/>
      <c r="E36" s="71"/>
      <c r="F36" s="71"/>
      <c r="G36" s="71"/>
      <c r="H36" s="71"/>
      <c r="I36" s="71"/>
      <c r="J36" s="71"/>
      <c r="K36" s="71"/>
      <c r="L36" s="71">
        <v>24</v>
      </c>
      <c r="M36" s="71"/>
      <c r="N36" s="71"/>
      <c r="O36" s="71">
        <v>24</v>
      </c>
      <c r="P36" s="71">
        <v>48</v>
      </c>
      <c r="Q36" s="71"/>
      <c r="R36" s="92">
        <v>48</v>
      </c>
      <c r="S36" s="92"/>
      <c r="T36" s="92"/>
      <c r="U36" s="92"/>
      <c r="V36" s="77">
        <v>144</v>
      </c>
    </row>
    <row r="37" spans="2:22" ht="15" x14ac:dyDescent="0.25">
      <c r="B37" s="74" t="s">
        <v>12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>
        <v>121.92</v>
      </c>
      <c r="P37" s="70"/>
      <c r="Q37" s="70"/>
      <c r="R37" s="91"/>
      <c r="S37" s="91"/>
      <c r="T37" s="91"/>
      <c r="U37" s="91"/>
      <c r="V37" s="77">
        <v>121.92</v>
      </c>
    </row>
    <row r="38" spans="2:22" ht="15" x14ac:dyDescent="0.25">
      <c r="B38" s="75" t="s">
        <v>11</v>
      </c>
      <c r="C38" s="71"/>
      <c r="D38" s="71"/>
      <c r="E38" s="71"/>
      <c r="F38" s="71"/>
      <c r="G38" s="71"/>
      <c r="H38" s="71"/>
      <c r="I38" s="71"/>
      <c r="J38" s="71">
        <v>21</v>
      </c>
      <c r="K38" s="71">
        <v>21</v>
      </c>
      <c r="L38" s="71">
        <v>21</v>
      </c>
      <c r="M38" s="71">
        <v>21</v>
      </c>
      <c r="N38" s="71"/>
      <c r="O38" s="71"/>
      <c r="P38" s="71"/>
      <c r="Q38" s="71"/>
      <c r="R38" s="92"/>
      <c r="S38" s="92">
        <v>21</v>
      </c>
      <c r="T38" s="92"/>
      <c r="U38" s="92"/>
      <c r="V38" s="77">
        <v>105</v>
      </c>
    </row>
    <row r="39" spans="2:22" ht="15" x14ac:dyDescent="0.25">
      <c r="B39" s="74" t="s">
        <v>16</v>
      </c>
      <c r="C39" s="70"/>
      <c r="D39" s="70"/>
      <c r="E39" s="70"/>
      <c r="F39" s="70"/>
      <c r="G39" s="70"/>
      <c r="H39" s="70"/>
      <c r="I39" s="70"/>
      <c r="J39" s="70"/>
      <c r="K39" s="70"/>
      <c r="L39" s="70">
        <v>24</v>
      </c>
      <c r="M39" s="70"/>
      <c r="N39" s="70"/>
      <c r="O39" s="70"/>
      <c r="P39" s="70">
        <v>24</v>
      </c>
      <c r="Q39" s="70"/>
      <c r="R39" s="91"/>
      <c r="S39" s="91"/>
      <c r="T39" s="91"/>
      <c r="U39" s="91"/>
      <c r="V39" s="77">
        <v>48</v>
      </c>
    </row>
    <row r="40" spans="2:22" ht="15" x14ac:dyDescent="0.25">
      <c r="B40" s="75" t="s">
        <v>17</v>
      </c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>
        <v>24</v>
      </c>
      <c r="O40" s="71"/>
      <c r="P40" s="71"/>
      <c r="Q40" s="71">
        <v>23.85</v>
      </c>
      <c r="R40" s="92"/>
      <c r="S40" s="92"/>
      <c r="T40" s="92"/>
      <c r="U40" s="92"/>
      <c r="V40" s="77">
        <v>47.85</v>
      </c>
    </row>
    <row r="41" spans="2:22" ht="15" x14ac:dyDescent="0.25">
      <c r="B41" s="74" t="s">
        <v>14</v>
      </c>
      <c r="C41" s="70"/>
      <c r="D41" s="70">
        <v>25.92</v>
      </c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91"/>
      <c r="S41" s="91"/>
      <c r="T41" s="91"/>
      <c r="U41" s="91"/>
      <c r="V41" s="77">
        <v>25.92</v>
      </c>
    </row>
    <row r="42" spans="2:22" ht="15" x14ac:dyDescent="0.25">
      <c r="B42" s="75" t="s">
        <v>15</v>
      </c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92"/>
      <c r="S42" s="92"/>
      <c r="T42" s="92"/>
      <c r="U42" s="92">
        <v>25.92</v>
      </c>
      <c r="V42" s="77">
        <v>25.92</v>
      </c>
    </row>
    <row r="43" spans="2:22" ht="15" x14ac:dyDescent="0.25">
      <c r="B43" s="74" t="s">
        <v>19</v>
      </c>
      <c r="C43" s="70"/>
      <c r="D43" s="70"/>
      <c r="E43" s="70"/>
      <c r="F43" s="70"/>
      <c r="G43" s="70"/>
      <c r="H43" s="70"/>
      <c r="I43" s="70"/>
      <c r="J43" s="70"/>
      <c r="K43" s="70"/>
      <c r="L43" s="70">
        <v>23.652000000000001</v>
      </c>
      <c r="M43" s="70"/>
      <c r="N43" s="70"/>
      <c r="O43" s="70"/>
      <c r="P43" s="70"/>
      <c r="Q43" s="70"/>
      <c r="R43" s="91"/>
      <c r="S43" s="91"/>
      <c r="T43" s="91"/>
      <c r="U43" s="91"/>
      <c r="V43" s="77">
        <v>23.652000000000001</v>
      </c>
    </row>
    <row r="44" spans="2:22" ht="15" x14ac:dyDescent="0.25">
      <c r="B44" s="75" t="s">
        <v>20</v>
      </c>
      <c r="C44" s="71"/>
      <c r="D44" s="71"/>
      <c r="E44" s="71"/>
      <c r="F44" s="71"/>
      <c r="G44" s="71"/>
      <c r="H44" s="71"/>
      <c r="I44" s="71"/>
      <c r="J44" s="71"/>
      <c r="K44" s="71">
        <v>21</v>
      </c>
      <c r="L44" s="71"/>
      <c r="M44" s="71"/>
      <c r="N44" s="71"/>
      <c r="O44" s="71"/>
      <c r="P44" s="71"/>
      <c r="Q44" s="71"/>
      <c r="R44" s="92"/>
      <c r="S44" s="92"/>
      <c r="T44" s="92"/>
      <c r="U44" s="92"/>
      <c r="V44" s="77">
        <v>21</v>
      </c>
    </row>
    <row r="45" spans="2:22" ht="15" x14ac:dyDescent="0.25">
      <c r="B45" s="74" t="s">
        <v>44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91"/>
      <c r="S45" s="91"/>
      <c r="T45" s="91">
        <v>21</v>
      </c>
      <c r="U45" s="91"/>
      <c r="V45" s="77">
        <v>21</v>
      </c>
    </row>
    <row r="46" spans="2:22" ht="15" x14ac:dyDescent="0.25">
      <c r="B46" s="120" t="s">
        <v>57</v>
      </c>
      <c r="C46" s="76">
        <f>SUBTOTAL(109,C29:C45)</f>
        <v>66</v>
      </c>
      <c r="D46" s="76">
        <f t="shared" ref="D46:V46" si="0">SUBTOTAL(109,D29:D45)</f>
        <v>48.72</v>
      </c>
      <c r="E46" s="76">
        <f t="shared" si="0"/>
        <v>89.04</v>
      </c>
      <c r="F46" s="76">
        <f t="shared" si="0"/>
        <v>47.52</v>
      </c>
      <c r="G46" s="76">
        <f t="shared" si="0"/>
        <v>21</v>
      </c>
      <c r="H46" s="76">
        <f t="shared" si="0"/>
        <v>67.680000000000007</v>
      </c>
      <c r="I46" s="76">
        <f t="shared" si="0"/>
        <v>228.96</v>
      </c>
      <c r="J46" s="76">
        <f t="shared" si="0"/>
        <v>150.95999999999998</v>
      </c>
      <c r="K46" s="76">
        <f t="shared" si="0"/>
        <v>408.81120000000004</v>
      </c>
      <c r="L46" s="76">
        <f t="shared" si="0"/>
        <v>1091.7288000000001</v>
      </c>
      <c r="M46" s="76">
        <f t="shared" si="0"/>
        <v>545.4</v>
      </c>
      <c r="N46" s="76">
        <f t="shared" si="0"/>
        <v>216.6</v>
      </c>
      <c r="O46" s="76">
        <f t="shared" si="0"/>
        <v>424.92</v>
      </c>
      <c r="P46" s="76">
        <f t="shared" si="0"/>
        <v>804.6</v>
      </c>
      <c r="Q46" s="76">
        <f t="shared" si="0"/>
        <v>390.35400000000004</v>
      </c>
      <c r="R46" s="76">
        <f t="shared" si="0"/>
        <v>270</v>
      </c>
      <c r="S46" s="76">
        <f t="shared" si="0"/>
        <v>193.2</v>
      </c>
      <c r="T46" s="76">
        <f t="shared" si="0"/>
        <v>471.6</v>
      </c>
      <c r="U46" s="76">
        <f t="shared" si="0"/>
        <v>121.824</v>
      </c>
      <c r="V46" s="76">
        <f t="shared" si="0"/>
        <v>5658.9180000000015</v>
      </c>
    </row>
  </sheetData>
  <mergeCells count="3">
    <mergeCell ref="B2:C2"/>
    <mergeCell ref="B3:C3"/>
    <mergeCell ref="B1:C1"/>
  </mergeCells>
  <phoneticPr fontId="2" type="noConversion"/>
  <pageMargins left="0.7" right="0.7" top="0.75" bottom="0.75" header="0.3" footer="0.3"/>
  <pageSetup paperSize="9" orientation="portrait" verticalDpi="0" r:id="rId1"/>
  <ignoredErrors>
    <ignoredError sqref="V28" calculatedColumn="1"/>
  </ignoredErrors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S37"/>
  <sheetViews>
    <sheetView showGridLines="0" workbookViewId="0">
      <pane ySplit="4" topLeftCell="A5" activePane="bottomLeft" state="frozen"/>
      <selection pane="bottomLeft" activeCell="E11" sqref="E11"/>
    </sheetView>
  </sheetViews>
  <sheetFormatPr baseColWidth="10" defaultRowHeight="15" x14ac:dyDescent="0.25"/>
  <cols>
    <col min="1" max="1" width="12.7109375" style="2" customWidth="1"/>
    <col min="2" max="2" width="55.7109375" style="2" customWidth="1"/>
    <col min="3" max="3" width="12.7109375" style="2" customWidth="1"/>
    <col min="4" max="19" width="11.42578125" style="2"/>
  </cols>
  <sheetData>
    <row r="1" spans="2:3" ht="15.75" thickTop="1" x14ac:dyDescent="0.25">
      <c r="B1" s="187" t="s">
        <v>249</v>
      </c>
      <c r="C1" s="188"/>
    </row>
    <row r="2" spans="2:3" ht="15.75" x14ac:dyDescent="0.25">
      <c r="B2" s="152" t="s">
        <v>214</v>
      </c>
      <c r="C2" s="153"/>
    </row>
    <row r="3" spans="2:3" x14ac:dyDescent="0.25">
      <c r="B3" s="156" t="s">
        <v>212</v>
      </c>
      <c r="C3" s="157"/>
    </row>
    <row r="4" spans="2:3" x14ac:dyDescent="0.25">
      <c r="B4" s="4" t="s">
        <v>3</v>
      </c>
      <c r="C4" s="78" t="s">
        <v>4</v>
      </c>
    </row>
    <row r="5" spans="2:3" x14ac:dyDescent="0.25">
      <c r="B5" s="13" t="s">
        <v>163</v>
      </c>
      <c r="C5" s="14">
        <v>5952.0940000000337</v>
      </c>
    </row>
    <row r="6" spans="2:3" x14ac:dyDescent="0.25">
      <c r="B6" s="79" t="s">
        <v>178</v>
      </c>
      <c r="C6" s="80">
        <v>4478.9512499999855</v>
      </c>
    </row>
    <row r="7" spans="2:3" x14ac:dyDescent="0.25">
      <c r="B7" s="13" t="s">
        <v>64</v>
      </c>
      <c r="C7" s="14">
        <v>2755.900000000001</v>
      </c>
    </row>
    <row r="8" spans="2:3" x14ac:dyDescent="0.25">
      <c r="B8" s="79" t="s">
        <v>110</v>
      </c>
      <c r="C8" s="80">
        <v>2581.9699999999984</v>
      </c>
    </row>
    <row r="9" spans="2:3" x14ac:dyDescent="0.25">
      <c r="B9" s="13" t="s">
        <v>179</v>
      </c>
      <c r="C9" s="14">
        <v>2233.639999999999</v>
      </c>
    </row>
    <row r="10" spans="2:3" x14ac:dyDescent="0.25">
      <c r="B10" s="79" t="s">
        <v>180</v>
      </c>
      <c r="C10" s="80">
        <v>1722.9599999999998</v>
      </c>
    </row>
    <row r="11" spans="2:3" x14ac:dyDescent="0.25">
      <c r="B11" s="13" t="s">
        <v>50</v>
      </c>
      <c r="C11" s="14">
        <v>1590.5300000000009</v>
      </c>
    </row>
    <row r="12" spans="2:3" x14ac:dyDescent="0.25">
      <c r="B12" s="79" t="s">
        <v>15</v>
      </c>
      <c r="C12" s="80">
        <v>1490.1</v>
      </c>
    </row>
    <row r="13" spans="2:3" x14ac:dyDescent="0.25">
      <c r="B13" s="13" t="s">
        <v>182</v>
      </c>
      <c r="C13" s="14">
        <v>1257.42</v>
      </c>
    </row>
    <row r="14" spans="2:3" x14ac:dyDescent="0.25">
      <c r="B14" s="79" t="s">
        <v>16</v>
      </c>
      <c r="C14" s="80">
        <v>1206.2400000000002</v>
      </c>
    </row>
    <row r="15" spans="2:3" x14ac:dyDescent="0.25">
      <c r="B15" s="13" t="s">
        <v>181</v>
      </c>
      <c r="C15" s="14">
        <v>1163.3567999999991</v>
      </c>
    </row>
    <row r="16" spans="2:3" x14ac:dyDescent="0.25">
      <c r="B16" s="79" t="s">
        <v>43</v>
      </c>
      <c r="C16" s="80">
        <v>941.61504000000025</v>
      </c>
    </row>
    <row r="17" spans="2:3" x14ac:dyDescent="0.25">
      <c r="B17" s="13" t="s">
        <v>183</v>
      </c>
      <c r="C17" s="14">
        <v>914.56000000000029</v>
      </c>
    </row>
    <row r="18" spans="2:3" x14ac:dyDescent="0.25">
      <c r="B18" s="79" t="s">
        <v>126</v>
      </c>
      <c r="C18" s="80">
        <v>749.88549999999987</v>
      </c>
    </row>
    <row r="19" spans="2:3" x14ac:dyDescent="0.25">
      <c r="B19" s="13" t="s">
        <v>184</v>
      </c>
      <c r="C19" s="14">
        <v>738.48000000000013</v>
      </c>
    </row>
    <row r="20" spans="2:3" x14ac:dyDescent="0.25">
      <c r="B20" s="79" t="s">
        <v>186</v>
      </c>
      <c r="C20" s="80">
        <v>512.63000000000011</v>
      </c>
    </row>
    <row r="21" spans="2:3" x14ac:dyDescent="0.25">
      <c r="B21" s="13" t="s">
        <v>185</v>
      </c>
      <c r="C21" s="14">
        <v>360.71999999999997</v>
      </c>
    </row>
    <row r="22" spans="2:3" x14ac:dyDescent="0.25">
      <c r="B22" s="79" t="s">
        <v>187</v>
      </c>
      <c r="C22" s="80">
        <v>290.858</v>
      </c>
    </row>
    <row r="23" spans="2:3" x14ac:dyDescent="0.25">
      <c r="B23" s="13" t="s">
        <v>190</v>
      </c>
      <c r="C23" s="14">
        <v>163.84</v>
      </c>
    </row>
    <row r="24" spans="2:3" x14ac:dyDescent="0.25">
      <c r="B24" s="79" t="s">
        <v>188</v>
      </c>
      <c r="C24" s="80">
        <v>161.27999999999997</v>
      </c>
    </row>
    <row r="25" spans="2:3" x14ac:dyDescent="0.25">
      <c r="B25" s="13" t="s">
        <v>189</v>
      </c>
      <c r="C25" s="14">
        <v>139.19999999999999</v>
      </c>
    </row>
    <row r="26" spans="2:3" x14ac:dyDescent="0.25">
      <c r="B26" s="79" t="s">
        <v>191</v>
      </c>
      <c r="C26" s="80">
        <v>69.984000000000009</v>
      </c>
    </row>
    <row r="27" spans="2:3" x14ac:dyDescent="0.25">
      <c r="B27" s="13" t="s">
        <v>93</v>
      </c>
      <c r="C27" s="14">
        <v>67.977000000000004</v>
      </c>
    </row>
    <row r="28" spans="2:3" x14ac:dyDescent="0.25">
      <c r="B28" s="79" t="s">
        <v>192</v>
      </c>
      <c r="C28" s="80">
        <v>61</v>
      </c>
    </row>
    <row r="29" spans="2:3" x14ac:dyDescent="0.25">
      <c r="B29" s="13" t="s">
        <v>193</v>
      </c>
      <c r="C29" s="14">
        <v>60</v>
      </c>
    </row>
    <row r="30" spans="2:3" x14ac:dyDescent="0.25">
      <c r="B30" s="79" t="s">
        <v>5</v>
      </c>
      <c r="C30" s="80">
        <v>46.480000000000004</v>
      </c>
    </row>
    <row r="31" spans="2:3" x14ac:dyDescent="0.25">
      <c r="B31" s="13" t="s">
        <v>194</v>
      </c>
      <c r="C31" s="14">
        <v>45.690799999999996</v>
      </c>
    </row>
    <row r="32" spans="2:3" x14ac:dyDescent="0.25">
      <c r="B32" s="79" t="s">
        <v>195</v>
      </c>
      <c r="C32" s="80">
        <v>45.3</v>
      </c>
    </row>
    <row r="33" spans="2:3" x14ac:dyDescent="0.25">
      <c r="B33" s="13" t="s">
        <v>196</v>
      </c>
      <c r="C33" s="14">
        <v>28.8</v>
      </c>
    </row>
    <row r="34" spans="2:3" x14ac:dyDescent="0.25">
      <c r="B34" s="79" t="s">
        <v>246</v>
      </c>
      <c r="C34" s="80">
        <v>23.071999999999999</v>
      </c>
    </row>
    <row r="35" spans="2:3" x14ac:dyDescent="0.25">
      <c r="B35" s="13" t="s">
        <v>197</v>
      </c>
      <c r="C35" s="14">
        <v>2</v>
      </c>
    </row>
    <row r="36" spans="2:3" ht="15.75" thickBot="1" x14ac:dyDescent="0.3">
      <c r="B36" s="81" t="s">
        <v>57</v>
      </c>
      <c r="C36" s="82">
        <f>SUM(C5:C35)</f>
        <v>31856.534390000023</v>
      </c>
    </row>
    <row r="37" spans="2:3" ht="15.75" thickTop="1" x14ac:dyDescent="0.25"/>
  </sheetData>
  <sortState ref="B5:C33">
    <sortCondition descending="1" ref="C5:C33"/>
  </sortState>
  <mergeCells count="3">
    <mergeCell ref="B1:C1"/>
    <mergeCell ref="B3:C3"/>
    <mergeCell ref="B2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C49"/>
  <sheetViews>
    <sheetView showGridLines="0" workbookViewId="0">
      <pane ySplit="4" topLeftCell="A5" activePane="bottomLeft" state="frozen"/>
      <selection pane="bottomLeft" activeCell="C49" sqref="C49"/>
    </sheetView>
  </sheetViews>
  <sheetFormatPr baseColWidth="10" defaultRowHeight="15" x14ac:dyDescent="0.25"/>
  <cols>
    <col min="1" max="1" width="12.7109375" customWidth="1"/>
    <col min="2" max="2" width="55.7109375" customWidth="1"/>
    <col min="3" max="3" width="12.7109375" customWidth="1"/>
  </cols>
  <sheetData>
    <row r="1" spans="2:3" ht="15.75" thickTop="1" x14ac:dyDescent="0.25">
      <c r="B1" s="187" t="s">
        <v>249</v>
      </c>
      <c r="C1" s="188"/>
    </row>
    <row r="2" spans="2:3" ht="15.75" x14ac:dyDescent="0.25">
      <c r="B2" s="193" t="s">
        <v>213</v>
      </c>
      <c r="C2" s="194"/>
    </row>
    <row r="3" spans="2:3" x14ac:dyDescent="0.25">
      <c r="B3" s="156" t="s">
        <v>211</v>
      </c>
      <c r="C3" s="157"/>
    </row>
    <row r="4" spans="2:3" x14ac:dyDescent="0.25">
      <c r="B4" s="83" t="s">
        <v>3</v>
      </c>
      <c r="C4" s="84" t="s">
        <v>4</v>
      </c>
    </row>
    <row r="5" spans="2:3" x14ac:dyDescent="0.25">
      <c r="B5" s="13" t="s">
        <v>9</v>
      </c>
      <c r="C5" s="14">
        <v>7938.1979999999821</v>
      </c>
    </row>
    <row r="6" spans="2:3" x14ac:dyDescent="0.25">
      <c r="B6" s="17" t="s">
        <v>193</v>
      </c>
      <c r="C6" s="18">
        <v>3058.2189999999996</v>
      </c>
    </row>
    <row r="7" spans="2:3" x14ac:dyDescent="0.25">
      <c r="B7" s="13" t="s">
        <v>196</v>
      </c>
      <c r="C7" s="14">
        <v>2338.5699999999988</v>
      </c>
    </row>
    <row r="8" spans="2:3" x14ac:dyDescent="0.25">
      <c r="B8" s="17" t="s">
        <v>15</v>
      </c>
      <c r="C8" s="18">
        <v>2010.9740000000015</v>
      </c>
    </row>
    <row r="9" spans="2:3" x14ac:dyDescent="0.25">
      <c r="B9" s="13" t="s">
        <v>185</v>
      </c>
      <c r="C9" s="14">
        <v>1817.4449999999999</v>
      </c>
    </row>
    <row r="10" spans="2:3" x14ac:dyDescent="0.25">
      <c r="B10" s="17" t="s">
        <v>163</v>
      </c>
      <c r="C10" s="18">
        <v>1782.0155</v>
      </c>
    </row>
    <row r="11" spans="2:3" x14ac:dyDescent="0.25">
      <c r="B11" s="13" t="s">
        <v>180</v>
      </c>
      <c r="C11" s="14">
        <v>1700.4000000000008</v>
      </c>
    </row>
    <row r="12" spans="2:3" x14ac:dyDescent="0.25">
      <c r="B12" s="17" t="s">
        <v>187</v>
      </c>
      <c r="C12" s="18">
        <v>1660.3000000000002</v>
      </c>
    </row>
    <row r="13" spans="2:3" x14ac:dyDescent="0.25">
      <c r="B13" s="13" t="s">
        <v>43</v>
      </c>
      <c r="C13" s="14">
        <v>1616.44</v>
      </c>
    </row>
    <row r="14" spans="2:3" x14ac:dyDescent="0.25">
      <c r="B14" s="17" t="s">
        <v>192</v>
      </c>
      <c r="C14" s="18">
        <v>1317.02</v>
      </c>
    </row>
    <row r="15" spans="2:3" x14ac:dyDescent="0.25">
      <c r="B15" s="13" t="s">
        <v>206</v>
      </c>
      <c r="C15" s="14">
        <v>990.2</v>
      </c>
    </row>
    <row r="16" spans="2:3" x14ac:dyDescent="0.25">
      <c r="B16" s="17" t="s">
        <v>64</v>
      </c>
      <c r="C16" s="18">
        <v>818.7900000000003</v>
      </c>
    </row>
    <row r="17" spans="2:3" x14ac:dyDescent="0.25">
      <c r="B17" s="13" t="s">
        <v>50</v>
      </c>
      <c r="C17" s="14">
        <v>776.10000000000014</v>
      </c>
    </row>
    <row r="18" spans="2:3" x14ac:dyDescent="0.25">
      <c r="B18" s="17" t="s">
        <v>38</v>
      </c>
      <c r="C18" s="18">
        <v>760.8</v>
      </c>
    </row>
    <row r="19" spans="2:3" x14ac:dyDescent="0.25">
      <c r="B19" s="13" t="s">
        <v>197</v>
      </c>
      <c r="C19" s="14">
        <v>755.18100000000004</v>
      </c>
    </row>
    <row r="20" spans="2:3" x14ac:dyDescent="0.25">
      <c r="B20" s="17" t="s">
        <v>207</v>
      </c>
      <c r="C20" s="18">
        <v>752.6</v>
      </c>
    </row>
    <row r="21" spans="2:3" x14ac:dyDescent="0.25">
      <c r="B21" s="13" t="s">
        <v>200</v>
      </c>
      <c r="C21" s="14">
        <v>597.3599999999999</v>
      </c>
    </row>
    <row r="22" spans="2:3" x14ac:dyDescent="0.25">
      <c r="B22" s="17" t="s">
        <v>222</v>
      </c>
      <c r="C22" s="18">
        <v>481.46999999999986</v>
      </c>
    </row>
    <row r="23" spans="2:3" x14ac:dyDescent="0.25">
      <c r="B23" s="13" t="s">
        <v>16</v>
      </c>
      <c r="C23" s="14">
        <v>464.85</v>
      </c>
    </row>
    <row r="24" spans="2:3" x14ac:dyDescent="0.25">
      <c r="B24" s="17" t="s">
        <v>190</v>
      </c>
      <c r="C24" s="18">
        <v>448.08</v>
      </c>
    </row>
    <row r="25" spans="2:3" x14ac:dyDescent="0.25">
      <c r="B25" s="13" t="s">
        <v>208</v>
      </c>
      <c r="C25" s="14">
        <v>437.59999999999997</v>
      </c>
    </row>
    <row r="26" spans="2:3" x14ac:dyDescent="0.25">
      <c r="B26" s="17" t="s">
        <v>195</v>
      </c>
      <c r="C26" s="18">
        <v>431.80000000000007</v>
      </c>
    </row>
    <row r="27" spans="2:3" x14ac:dyDescent="0.25">
      <c r="B27" s="13" t="s">
        <v>178</v>
      </c>
      <c r="C27" s="14">
        <v>418.245</v>
      </c>
    </row>
    <row r="28" spans="2:3" x14ac:dyDescent="0.25">
      <c r="B28" s="17" t="s">
        <v>199</v>
      </c>
      <c r="C28" s="18">
        <v>368.24999999999994</v>
      </c>
    </row>
    <row r="29" spans="2:3" x14ac:dyDescent="0.25">
      <c r="B29" s="13" t="s">
        <v>63</v>
      </c>
      <c r="C29" s="14">
        <v>320.39999999999998</v>
      </c>
    </row>
    <row r="30" spans="2:3" x14ac:dyDescent="0.25">
      <c r="B30" s="17" t="s">
        <v>5</v>
      </c>
      <c r="C30" s="18">
        <v>284.39999999999998</v>
      </c>
    </row>
    <row r="31" spans="2:3" x14ac:dyDescent="0.25">
      <c r="B31" s="13" t="s">
        <v>183</v>
      </c>
      <c r="C31" s="14">
        <v>254.31</v>
      </c>
    </row>
    <row r="32" spans="2:3" x14ac:dyDescent="0.25">
      <c r="B32" s="17" t="s">
        <v>39</v>
      </c>
      <c r="C32" s="18">
        <v>196.8</v>
      </c>
    </row>
    <row r="33" spans="2:3" x14ac:dyDescent="0.25">
      <c r="B33" s="13" t="s">
        <v>204</v>
      </c>
      <c r="C33" s="14">
        <v>173.94</v>
      </c>
    </row>
    <row r="34" spans="2:3" x14ac:dyDescent="0.25">
      <c r="B34" s="17" t="s">
        <v>203</v>
      </c>
      <c r="C34" s="18">
        <v>169.45000000000002</v>
      </c>
    </row>
    <row r="35" spans="2:3" x14ac:dyDescent="0.25">
      <c r="B35" s="13" t="s">
        <v>126</v>
      </c>
      <c r="C35" s="14">
        <v>146.4</v>
      </c>
    </row>
    <row r="36" spans="2:3" x14ac:dyDescent="0.25">
      <c r="B36" s="17" t="s">
        <v>45</v>
      </c>
      <c r="C36" s="18">
        <v>120</v>
      </c>
    </row>
    <row r="37" spans="2:3" x14ac:dyDescent="0.25">
      <c r="B37" s="13" t="s">
        <v>194</v>
      </c>
      <c r="C37" s="14">
        <v>99.84</v>
      </c>
    </row>
    <row r="38" spans="2:3" x14ac:dyDescent="0.25">
      <c r="B38" s="17" t="s">
        <v>198</v>
      </c>
      <c r="C38" s="18">
        <v>98.009999999999991</v>
      </c>
    </row>
    <row r="39" spans="2:3" x14ac:dyDescent="0.25">
      <c r="B39" s="13" t="s">
        <v>49</v>
      </c>
      <c r="C39" s="14">
        <v>96</v>
      </c>
    </row>
    <row r="40" spans="2:3" x14ac:dyDescent="0.25">
      <c r="B40" s="17" t="s">
        <v>209</v>
      </c>
      <c r="C40" s="18">
        <v>68</v>
      </c>
    </row>
    <row r="41" spans="2:3" x14ac:dyDescent="0.25">
      <c r="B41" s="13" t="s">
        <v>191</v>
      </c>
      <c r="C41" s="14">
        <v>67</v>
      </c>
    </row>
    <row r="42" spans="2:3" x14ac:dyDescent="0.25">
      <c r="B42" s="17" t="s">
        <v>210</v>
      </c>
      <c r="C42" s="18">
        <v>59.5</v>
      </c>
    </row>
    <row r="43" spans="2:3" x14ac:dyDescent="0.25">
      <c r="B43" s="13" t="s">
        <v>205</v>
      </c>
      <c r="C43" s="14">
        <v>34</v>
      </c>
    </row>
    <row r="44" spans="2:3" x14ac:dyDescent="0.25">
      <c r="B44" s="17" t="s">
        <v>201</v>
      </c>
      <c r="C44" s="18">
        <v>28.6</v>
      </c>
    </row>
    <row r="45" spans="2:3" x14ac:dyDescent="0.25">
      <c r="B45" s="13" t="s">
        <v>184</v>
      </c>
      <c r="C45" s="14">
        <v>24</v>
      </c>
    </row>
    <row r="46" spans="2:3" x14ac:dyDescent="0.25">
      <c r="B46" s="17" t="s">
        <v>202</v>
      </c>
      <c r="C46" s="18">
        <v>22.527999999999999</v>
      </c>
    </row>
    <row r="47" spans="2:3" x14ac:dyDescent="0.25">
      <c r="B47" s="13" t="s">
        <v>173</v>
      </c>
      <c r="C47" s="14">
        <v>17.28</v>
      </c>
    </row>
    <row r="48" spans="2:3" ht="15.75" thickBot="1" x14ac:dyDescent="0.3">
      <c r="B48" s="6" t="s">
        <v>57</v>
      </c>
      <c r="C48" s="7">
        <f>SUM(C5:C47)</f>
        <v>36021.365499999985</v>
      </c>
    </row>
    <row r="49" ht="15.75" thickTop="1" x14ac:dyDescent="0.25"/>
  </sheetData>
  <sortState ref="B5:C41">
    <sortCondition descending="1" ref="C5:C41"/>
  </sortState>
  <mergeCells count="3">
    <mergeCell ref="B1:C1"/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TOTAL EXPORT CITRICOS</vt:lpstr>
      <vt:lpstr>TOTAL EXPORT LIMON</vt:lpstr>
      <vt:lpstr>Export DESTINO - EXPORTADOR</vt:lpstr>
      <vt:lpstr>RUSIA por export por sem</vt:lpstr>
      <vt:lpstr>EUROPA por export por sem</vt:lpstr>
      <vt:lpstr>USA por export por sem</vt:lpstr>
      <vt:lpstr>CHINA + HK por export por sem</vt:lpstr>
      <vt:lpstr>TOTAL EXPORT MANDARINA</vt:lpstr>
      <vt:lpstr>TOTAL EXPORT NARANJA</vt:lpstr>
      <vt:lpstr>Comp semanas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Rovella</dc:creator>
  <cp:lastModifiedBy>Usuario de Windows</cp:lastModifiedBy>
  <dcterms:created xsi:type="dcterms:W3CDTF">2021-07-05T20:34:18Z</dcterms:created>
  <dcterms:modified xsi:type="dcterms:W3CDTF">2021-08-13T20:25:19Z</dcterms:modified>
</cp:coreProperties>
</file>